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PRIHODA'!$A$1:$K$45</definedName>
  </definedNames>
  <calcPr fullCalcOnLoad="1"/>
</workbook>
</file>

<file path=xl/sharedStrings.xml><?xml version="1.0" encoding="utf-8"?>
<sst xmlns="http://schemas.openxmlformats.org/spreadsheetml/2006/main" count="392" uniqueCount="160">
  <si>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</si>
  <si>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</si>
  <si>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</si>
  <si>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</si>
  <si>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</si>
  <si>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</si>
  <si>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</si>
  <si>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</si>
  <si>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</si>
  <si>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</si>
  <si>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</si>
  <si>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</si>
  <si>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</si>
  <si>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</si>
  <si>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</si>
  <si>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</si>
  <si>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</si>
  <si>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</si>
  <si>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</si>
  <si>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</si>
  <si>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</si>
  <si>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</si>
  <si>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</si>
  <si>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</si>
  <si>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</si>
  <si>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</si>
  <si>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</si>
  <si>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</si>
  <si>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</si>
  <si>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</si>
  <si>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</si>
  <si>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</si>
  <si>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</si>
  <si>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</si>
  <si>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</si>
  <si>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</si>
  <si>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</si>
  <si>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</si>
  <si>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Ukupno prihodi i primici za 2022.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</si>
  <si>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</si>
  <si>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</si>
  <si>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</si>
  <si>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</si>
  <si>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</si>
  <si>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Rashodi za nabavu proizvedene dugotrajne imovine</t>
  </si>
  <si>
    <t>PRIJEDLOG PLANA ZA 2020. (četvrta razina računskog plana)</t>
  </si>
  <si>
    <t>PRIJEDLOG PLANA ZA 2021. (druga razina računskog plana)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</si>
  <si>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</si>
  <si>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</si>
  <si>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</si>
  <si>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</si>
  <si>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</si>
  <si>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</si>
  <si>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</si>
  <si>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</si>
  <si>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</si>
  <si>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</si>
  <si>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</si>
  <si>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2021. (druga razina računskog plana)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</si>
  <si>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</si>
  <si>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</si>
  <si>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</si>
  <si>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</si>
  <si>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</si>
  <si>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</si>
  <si>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</si>
  <si>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</si>
  <si>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</si>
  <si>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</si>
  <si>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</si>
  <si>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</si>
  <si>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</si>
  <si>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</si>
  <si>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</si>
  <si>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</si>
  <si>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</si>
  <si>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</si>
  <si>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</si>
  <si>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</si>
  <si>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</si>
  <si>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</si>
  <si>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</si>
  <si>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</si>
  <si>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</si>
  <si>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</si>
  <si>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</si>
  <si>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</si>
  <si>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</si>
  <si>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</si>
  <si>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</si>
  <si>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</si>
  <si>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</si>
  <si>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</si>
  <si>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</si>
  <si>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</si>
  <si>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</si>
  <si>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</si>
  <si>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</si>
  <si>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Uređaji, strojevi i oprema</t>
  </si>
  <si>
    <t>Naknade troškov osoba izvan r.o.</t>
  </si>
  <si>
    <t>Ostali nespomenuti rashodi posl.</t>
  </si>
  <si>
    <t>Premije osiguranja</t>
  </si>
  <si>
    <t>Reprezentacija</t>
  </si>
  <si>
    <t xml:space="preserve">Knjige, umjetnička djela </t>
  </si>
  <si>
    <t>Knjige</t>
  </si>
  <si>
    <t>Tekuće donacije</t>
  </si>
  <si>
    <t>Tekuće donacije u novcu</t>
  </si>
  <si>
    <t>Ostali rshodi</t>
  </si>
  <si>
    <t>Pristojbe i naknade</t>
  </si>
  <si>
    <t xml:space="preserve">A101001 </t>
  </si>
  <si>
    <t>Redovni program srednjoškolsko obrazovanje</t>
  </si>
  <si>
    <t>GOSPODARSKA ŠKOLA ČAKOVEC</t>
  </si>
  <si>
    <t xml:space="preserve">A101002 </t>
  </si>
  <si>
    <t>Program Škola jednakih mogućnosti</t>
  </si>
  <si>
    <t>UKUPNO AKTIVNOST</t>
  </si>
  <si>
    <t xml:space="preserve">A101003 </t>
  </si>
  <si>
    <t>Sudski postupci</t>
  </si>
  <si>
    <t>Tuzemne članarine</t>
  </si>
  <si>
    <t>Program natjecanja i smotre</t>
  </si>
  <si>
    <t xml:space="preserve">A101004 </t>
  </si>
  <si>
    <t xml:space="preserve">A101005 </t>
  </si>
  <si>
    <t>Program Energetska obnova zgrade</t>
  </si>
  <si>
    <t>Rashodi za dodatna ulaganja</t>
  </si>
  <si>
    <t>Dodatna ulaganja na građ.obj.</t>
  </si>
  <si>
    <t>Program PROJEKTI EU</t>
  </si>
  <si>
    <t xml:space="preserve">A101006 </t>
  </si>
  <si>
    <t>Tekući prijenosi između pror.kor.</t>
  </si>
  <si>
    <t>Prijenosi između pror.korisn.</t>
  </si>
  <si>
    <t>Postrojenja i oprema</t>
  </si>
  <si>
    <t>Pomoći dane u inoz.i unut.pror.</t>
  </si>
  <si>
    <t>SVEUKUPNO AKTIVNOSTI</t>
  </si>
  <si>
    <t>A101001</t>
  </si>
  <si>
    <t>Redovni program srednjošk.obrazovanja</t>
  </si>
  <si>
    <t>Ostali rashodi</t>
  </si>
  <si>
    <t>Rashodi za nabavu proizv.dug.imovine</t>
  </si>
  <si>
    <t>UKUPNO AKTIVNOST 3,4</t>
  </si>
  <si>
    <t>Rashodi za nabavu nefinanc.im.</t>
  </si>
  <si>
    <t>A101002</t>
  </si>
  <si>
    <t>Program Školske sheme za voće</t>
  </si>
  <si>
    <t>GOSPODARSKA ŠKOLA</t>
  </si>
  <si>
    <t xml:space="preserve">UKUPNO AKTIVNOST </t>
  </si>
  <si>
    <t>Projekti EU</t>
  </si>
  <si>
    <t>A101005</t>
  </si>
  <si>
    <t>SVEUKUPNO 2021.</t>
  </si>
  <si>
    <t xml:space="preserve">SVEUKUPNO </t>
  </si>
  <si>
    <t>Poslovni objekti-ostali</t>
  </si>
  <si>
    <t xml:space="preserve"> </t>
  </si>
  <si>
    <t>Klasa:</t>
  </si>
  <si>
    <t>Urbroj:</t>
  </si>
  <si>
    <t>Renato Vinko, mag.ing.</t>
  </si>
  <si>
    <t>Jadranka Svenšek, mag.oec.</t>
  </si>
  <si>
    <t>402-01/19-01/45</t>
  </si>
  <si>
    <t>2109-60-03-19-1</t>
  </si>
  <si>
    <t>Izradili plan:</t>
  </si>
  <si>
    <t xml:space="preserve">PLAN RASHODA I IZDATAKA </t>
  </si>
  <si>
    <t>Predsjednik Školskog odbora:</t>
  </si>
  <si>
    <t>Elvis Novak, dipl.ing.</t>
  </si>
  <si>
    <t>Datum: 20.12.2019.</t>
  </si>
  <si>
    <r>
      <t xml:space="preserve">PRIJEDLOG FINANCIJSKOG PLANA (proračunski korisnik) ZA 2020. </t>
    </r>
    <r>
      <rPr>
        <b/>
        <sz val="14"/>
        <color indexed="10"/>
        <rFont val="Arial"/>
        <family val="2"/>
      </rPr>
      <t>(3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2021. I 2022.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</si>
  <si>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r>
      <t xml:space="preserve">PLAN PRIHODA I PRIMITAKA </t>
    </r>
    <r>
      <rPr>
        <b/>
        <sz val="14"/>
        <color indexed="10"/>
        <rFont val="Arial"/>
        <family val="2"/>
      </rPr>
      <t>(3. razina računskog plana, ukoliko neka konta nisu navedena potrebno je uvrstiti u tablicu i pribrojiti prihodima)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</si>
</sst>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1" fontId="22" fillId="0" borderId="19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20" xfId="0" applyFont="1" applyBorder="1" applyAlignment="1" quotePrefix="1">
      <alignment horizontal="left" vertical="center" wrapText="1"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21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0" fontId="24" fillId="0" borderId="22" xfId="0" applyNumberFormat="1" applyFont="1" applyFill="1" applyBorder="1" applyAlignment="1" applyProtection="1">
      <alignment horizont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left"/>
    </xf>
    <xf numFmtId="3" fontId="31" fillId="7" borderId="22" xfId="0" applyNumberFormat="1" applyFont="1" applyFill="1" applyBorder="1" applyAlignment="1">
      <alignment horizontal="right"/>
    </xf>
    <xf numFmtId="3" fontId="31" fillId="7" borderId="22" xfId="0" applyNumberFormat="1" applyFont="1" applyFill="1" applyBorder="1" applyAlignment="1" applyProtection="1">
      <alignment horizontal="right" wrapText="1"/>
      <protection/>
    </xf>
    <xf numFmtId="3" fontId="31" fillId="0" borderId="22" xfId="0" applyNumberFormat="1" applyFont="1" applyFill="1" applyBorder="1" applyAlignment="1">
      <alignment horizontal="right"/>
    </xf>
    <xf numFmtId="3" fontId="31" fillId="50" borderId="21" xfId="0" applyNumberFormat="1" applyFont="1" applyFill="1" applyBorder="1" applyAlignment="1" quotePrefix="1">
      <alignment horizontal="right"/>
    </xf>
    <xf numFmtId="3" fontId="31" fillId="50" borderId="22" xfId="0" applyNumberFormat="1" applyFont="1" applyFill="1" applyBorder="1" applyAlignment="1" applyProtection="1">
      <alignment horizontal="right" wrapText="1"/>
      <protection/>
    </xf>
    <xf numFmtId="3" fontId="31" fillId="7" borderId="21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1" fontId="21" fillId="0" borderId="26" xfId="0" applyNumberFormat="1" applyFont="1" applyBorder="1" applyAlignment="1">
      <alignment horizontal="left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wrapText="1"/>
    </xf>
    <xf numFmtId="1" fontId="22" fillId="0" borderId="29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/>
      <protection/>
    </xf>
    <xf numFmtId="0" fontId="24" fillId="12" borderId="30" xfId="0" applyNumberFormat="1" applyFont="1" applyFill="1" applyBorder="1" applyAlignment="1" applyProtection="1">
      <alignment horizontal="center"/>
      <protection/>
    </xf>
    <xf numFmtId="0" fontId="24" fillId="12" borderId="30" xfId="0" applyNumberFormat="1" applyFont="1" applyFill="1" applyBorder="1" applyAlignment="1" applyProtection="1">
      <alignment wrapText="1"/>
      <protection/>
    </xf>
    <xf numFmtId="4" fontId="24" fillId="12" borderId="30" xfId="0" applyNumberFormat="1" applyFont="1" applyFill="1" applyBorder="1" applyAlignment="1" applyProtection="1">
      <alignment/>
      <protection/>
    </xf>
    <xf numFmtId="0" fontId="23" fillId="12" borderId="30" xfId="0" applyNumberFormat="1" applyFont="1" applyFill="1" applyBorder="1" applyAlignment="1" applyProtection="1">
      <alignment horizontal="center"/>
      <protection/>
    </xf>
    <xf numFmtId="0" fontId="23" fillId="12" borderId="30" xfId="0" applyNumberFormat="1" applyFont="1" applyFill="1" applyBorder="1" applyAlignment="1" applyProtection="1">
      <alignment wrapText="1"/>
      <protection/>
    </xf>
    <xf numFmtId="4" fontId="23" fillId="12" borderId="30" xfId="0" applyNumberFormat="1" applyFont="1" applyFill="1" applyBorder="1" applyAlignment="1" applyProtection="1">
      <alignment/>
      <protection/>
    </xf>
    <xf numFmtId="0" fontId="21" fillId="7" borderId="20" xfId="0" applyNumberFormat="1" applyFont="1" applyFill="1" applyBorder="1" applyAlignment="1" applyProtection="1">
      <alignment/>
      <protection/>
    </xf>
    <xf numFmtId="4" fontId="23" fillId="17" borderId="30" xfId="0" applyNumberFormat="1" applyFont="1" applyFill="1" applyBorder="1" applyAlignment="1" applyProtection="1">
      <alignment/>
      <protection/>
    </xf>
    <xf numFmtId="0" fontId="24" fillId="17" borderId="30" xfId="0" applyNumberFormat="1" applyFont="1" applyFill="1" applyBorder="1" applyAlignment="1" applyProtection="1">
      <alignment horizontal="center"/>
      <protection/>
    </xf>
    <xf numFmtId="0" fontId="24" fillId="17" borderId="30" xfId="0" applyNumberFormat="1" applyFont="1" applyFill="1" applyBorder="1" applyAlignment="1" applyProtection="1">
      <alignment wrapText="1"/>
      <protection/>
    </xf>
    <xf numFmtId="4" fontId="24" fillId="17" borderId="30" xfId="0" applyNumberFormat="1" applyFont="1" applyFill="1" applyBorder="1" applyAlignment="1" applyProtection="1">
      <alignment/>
      <protection/>
    </xf>
    <xf numFmtId="0" fontId="23" fillId="17" borderId="30" xfId="0" applyNumberFormat="1" applyFont="1" applyFill="1" applyBorder="1" applyAlignment="1" applyProtection="1">
      <alignment horizontal="center"/>
      <protection/>
    </xf>
    <xf numFmtId="0" fontId="23" fillId="17" borderId="30" xfId="0" applyNumberFormat="1" applyFont="1" applyFill="1" applyBorder="1" applyAlignment="1" applyProtection="1">
      <alignment wrapText="1"/>
      <protection/>
    </xf>
    <xf numFmtId="4" fontId="23" fillId="8" borderId="30" xfId="0" applyNumberFormat="1" applyFont="1" applyFill="1" applyBorder="1" applyAlignment="1" applyProtection="1">
      <alignment/>
      <protection/>
    </xf>
    <xf numFmtId="0" fontId="24" fillId="8" borderId="30" xfId="0" applyNumberFormat="1" applyFont="1" applyFill="1" applyBorder="1" applyAlignment="1" applyProtection="1">
      <alignment horizontal="center"/>
      <protection/>
    </xf>
    <xf numFmtId="0" fontId="24" fillId="8" borderId="30" xfId="0" applyNumberFormat="1" applyFont="1" applyFill="1" applyBorder="1" applyAlignment="1" applyProtection="1">
      <alignment wrapText="1"/>
      <protection/>
    </xf>
    <xf numFmtId="4" fontId="24" fillId="8" borderId="30" xfId="0" applyNumberFormat="1" applyFont="1" applyFill="1" applyBorder="1" applyAlignment="1" applyProtection="1">
      <alignment/>
      <protection/>
    </xf>
    <xf numFmtId="0" fontId="23" fillId="8" borderId="30" xfId="0" applyNumberFormat="1" applyFont="1" applyFill="1" applyBorder="1" applyAlignment="1" applyProtection="1">
      <alignment horizontal="center"/>
      <protection/>
    </xf>
    <xf numFmtId="0" fontId="23" fillId="8" borderId="30" xfId="0" applyNumberFormat="1" applyFont="1" applyFill="1" applyBorder="1" applyAlignment="1" applyProtection="1">
      <alignment wrapText="1"/>
      <protection/>
    </xf>
    <xf numFmtId="4" fontId="23" fillId="51" borderId="30" xfId="0" applyNumberFormat="1" applyFont="1" applyFill="1" applyBorder="1" applyAlignment="1" applyProtection="1">
      <alignment/>
      <protection/>
    </xf>
    <xf numFmtId="0" fontId="23" fillId="51" borderId="0" xfId="0" applyNumberFormat="1" applyFont="1" applyFill="1" applyBorder="1" applyAlignment="1" applyProtection="1">
      <alignment/>
      <protection/>
    </xf>
    <xf numFmtId="0" fontId="24" fillId="52" borderId="30" xfId="0" applyNumberFormat="1" applyFont="1" applyFill="1" applyBorder="1" applyAlignment="1" applyProtection="1">
      <alignment horizontal="center"/>
      <protection/>
    </xf>
    <xf numFmtId="0" fontId="24" fillId="52" borderId="30" xfId="0" applyNumberFormat="1" applyFont="1" applyFill="1" applyBorder="1" applyAlignment="1" applyProtection="1">
      <alignment wrapText="1"/>
      <protection/>
    </xf>
    <xf numFmtId="4" fontId="24" fillId="52" borderId="30" xfId="0" applyNumberFormat="1" applyFont="1" applyFill="1" applyBorder="1" applyAlignment="1" applyProtection="1">
      <alignment/>
      <protection/>
    </xf>
    <xf numFmtId="0" fontId="24" fillId="52" borderId="30" xfId="0" applyNumberFormat="1" applyFont="1" applyFill="1" applyBorder="1" applyAlignment="1" applyProtection="1">
      <alignment horizontal="center"/>
      <protection/>
    </xf>
    <xf numFmtId="0" fontId="24" fillId="52" borderId="30" xfId="0" applyNumberFormat="1" applyFont="1" applyFill="1" applyBorder="1" applyAlignment="1" applyProtection="1">
      <alignment wrapText="1"/>
      <protection/>
    </xf>
    <xf numFmtId="0" fontId="23" fillId="52" borderId="30" xfId="0" applyNumberFormat="1" applyFont="1" applyFill="1" applyBorder="1" applyAlignment="1" applyProtection="1">
      <alignment horizontal="center"/>
      <protection/>
    </xf>
    <xf numFmtId="0" fontId="23" fillId="52" borderId="30" xfId="0" applyNumberFormat="1" applyFont="1" applyFill="1" applyBorder="1" applyAlignment="1" applyProtection="1">
      <alignment wrapText="1"/>
      <protection/>
    </xf>
    <xf numFmtId="4" fontId="23" fillId="52" borderId="30" xfId="0" applyNumberFormat="1" applyFont="1" applyFill="1" applyBorder="1" applyAlignment="1" applyProtection="1">
      <alignment/>
      <protection/>
    </xf>
    <xf numFmtId="0" fontId="23" fillId="51" borderId="30" xfId="0" applyNumberFormat="1" applyFont="1" applyFill="1" applyBorder="1" applyAlignment="1" applyProtection="1">
      <alignment horizontal="center"/>
      <protection/>
    </xf>
    <xf numFmtId="0" fontId="23" fillId="51" borderId="30" xfId="0" applyNumberFormat="1" applyFont="1" applyFill="1" applyBorder="1" applyAlignment="1" applyProtection="1">
      <alignment wrapText="1"/>
      <protection/>
    </xf>
    <xf numFmtId="0" fontId="24" fillId="51" borderId="30" xfId="0" applyNumberFormat="1" applyFont="1" applyFill="1" applyBorder="1" applyAlignment="1" applyProtection="1">
      <alignment horizontal="center"/>
      <protection/>
    </xf>
    <xf numFmtId="0" fontId="24" fillId="51" borderId="30" xfId="0" applyNumberFormat="1" applyFont="1" applyFill="1" applyBorder="1" applyAlignment="1" applyProtection="1">
      <alignment wrapText="1"/>
      <protection/>
    </xf>
    <xf numFmtId="4" fontId="24" fillId="51" borderId="30" xfId="0" applyNumberFormat="1" applyFont="1" applyFill="1" applyBorder="1" applyAlignment="1" applyProtection="1">
      <alignment/>
      <protection/>
    </xf>
    <xf numFmtId="0" fontId="24" fillId="51" borderId="0" xfId="0" applyNumberFormat="1" applyFont="1" applyFill="1" applyBorder="1" applyAlignment="1" applyProtection="1">
      <alignment/>
      <protection/>
    </xf>
    <xf numFmtId="0" fontId="73" fillId="51" borderId="0" xfId="0" applyNumberFormat="1" applyFont="1" applyFill="1" applyBorder="1" applyAlignment="1" applyProtection="1">
      <alignment/>
      <protection/>
    </xf>
    <xf numFmtId="0" fontId="41" fillId="8" borderId="31" xfId="89" applyNumberFormat="1" applyFont="1" applyFill="1" applyBorder="1" applyAlignment="1">
      <alignment horizontal="center"/>
      <protection/>
    </xf>
    <xf numFmtId="3" fontId="40" fillId="51" borderId="0" xfId="89" applyNumberFormat="1" applyFont="1" applyFill="1" applyBorder="1">
      <alignment/>
      <protection/>
    </xf>
    <xf numFmtId="0" fontId="41" fillId="52" borderId="31" xfId="89" applyNumberFormat="1" applyFont="1" applyFill="1" applyBorder="1" applyAlignment="1">
      <alignment horizontal="center"/>
      <protection/>
    </xf>
    <xf numFmtId="0" fontId="24" fillId="51" borderId="31" xfId="0" applyNumberFormat="1" applyFont="1" applyFill="1" applyBorder="1" applyAlignment="1" applyProtection="1">
      <alignment horizontal="center"/>
      <protection/>
    </xf>
    <xf numFmtId="0" fontId="24" fillId="51" borderId="31" xfId="0" applyNumberFormat="1" applyFont="1" applyFill="1" applyBorder="1" applyAlignment="1" applyProtection="1">
      <alignment horizontal="center" vertical="center"/>
      <protection/>
    </xf>
    <xf numFmtId="0" fontId="24" fillId="51" borderId="22" xfId="0" applyNumberFormat="1" applyFont="1" applyFill="1" applyBorder="1" applyAlignment="1" applyProtection="1">
      <alignment horizontal="center" vertical="center" wrapText="1"/>
      <protection/>
    </xf>
    <xf numFmtId="0" fontId="24" fillId="51" borderId="20" xfId="0" applyNumberFormat="1" applyFont="1" applyFill="1" applyBorder="1" applyAlignment="1" applyProtection="1">
      <alignment horizontal="center" vertical="center" wrapText="1"/>
      <protection/>
    </xf>
    <xf numFmtId="0" fontId="24" fillId="51" borderId="32" xfId="0" applyNumberFormat="1" applyFont="1" applyFill="1" applyBorder="1" applyAlignment="1" applyProtection="1">
      <alignment horizontal="center"/>
      <protection/>
    </xf>
    <xf numFmtId="0" fontId="23" fillId="51" borderId="32" xfId="0" applyNumberFormat="1" applyFont="1" applyFill="1" applyBorder="1" applyAlignment="1" applyProtection="1">
      <alignment wrapText="1"/>
      <protection/>
    </xf>
    <xf numFmtId="0" fontId="23" fillId="51" borderId="32" xfId="0" applyNumberFormat="1" applyFont="1" applyFill="1" applyBorder="1" applyAlignment="1" applyProtection="1">
      <alignment/>
      <protection/>
    </xf>
    <xf numFmtId="0" fontId="24" fillId="51" borderId="33" xfId="0" applyNumberFormat="1" applyFont="1" applyFill="1" applyBorder="1" applyAlignment="1" applyProtection="1">
      <alignment horizontal="center"/>
      <protection/>
    </xf>
    <xf numFmtId="0" fontId="36" fillId="51" borderId="33" xfId="0" applyNumberFormat="1" applyFont="1" applyFill="1" applyBorder="1" applyAlignment="1" applyProtection="1">
      <alignment wrapText="1"/>
      <protection/>
    </xf>
    <xf numFmtId="0" fontId="24" fillId="51" borderId="33" xfId="0" applyNumberFormat="1" applyFont="1" applyFill="1" applyBorder="1" applyAlignment="1" applyProtection="1">
      <alignment/>
      <protection/>
    </xf>
    <xf numFmtId="0" fontId="23" fillId="51" borderId="30" xfId="0" applyNumberFormat="1" applyFont="1" applyFill="1" applyBorder="1" applyAlignment="1" applyProtection="1">
      <alignment/>
      <protection/>
    </xf>
    <xf numFmtId="0" fontId="42" fillId="51" borderId="0" xfId="89" applyNumberFormat="1" applyFont="1" applyFill="1" applyBorder="1" applyAlignment="1">
      <alignment horizontal="center"/>
      <protection/>
    </xf>
    <xf numFmtId="0" fontId="42" fillId="51" borderId="0" xfId="89" applyNumberFormat="1" applyFont="1" applyFill="1" applyBorder="1">
      <alignment/>
      <protection/>
    </xf>
    <xf numFmtId="0" fontId="23" fillId="51" borderId="0" xfId="0" applyNumberFormat="1" applyFont="1" applyFill="1" applyBorder="1" applyAlignment="1" applyProtection="1">
      <alignment horizontal="center"/>
      <protection/>
    </xf>
    <xf numFmtId="0" fontId="23" fillId="51" borderId="0" xfId="0" applyNumberFormat="1" applyFont="1" applyFill="1" applyBorder="1" applyAlignment="1" applyProtection="1">
      <alignment wrapText="1"/>
      <protection/>
    </xf>
    <xf numFmtId="0" fontId="24" fillId="51" borderId="0" xfId="0" applyNumberFormat="1" applyFont="1" applyFill="1" applyBorder="1" applyAlignment="1" applyProtection="1">
      <alignment horizontal="center"/>
      <protection/>
    </xf>
    <xf numFmtId="0" fontId="41" fillId="16" borderId="31" xfId="89" applyNumberFormat="1" applyFont="1" applyFill="1" applyBorder="1" applyAlignment="1">
      <alignment horizontal="center"/>
      <protection/>
    </xf>
    <xf numFmtId="0" fontId="41" fillId="8" borderId="31" xfId="89" applyNumberFormat="1" applyFont="1" applyFill="1" applyBorder="1" applyAlignment="1">
      <alignment/>
      <protection/>
    </xf>
    <xf numFmtId="0" fontId="24" fillId="8" borderId="30" xfId="0" applyNumberFormat="1" applyFont="1" applyFill="1" applyBorder="1" applyAlignment="1" applyProtection="1">
      <alignment horizontal="center"/>
      <protection/>
    </xf>
    <xf numFmtId="0" fontId="24" fillId="8" borderId="30" xfId="0" applyNumberFormat="1" applyFont="1" applyFill="1" applyBorder="1" applyAlignment="1" applyProtection="1">
      <alignment wrapText="1"/>
      <protection/>
    </xf>
    <xf numFmtId="4" fontId="24" fillId="8" borderId="30" xfId="0" applyNumberFormat="1" applyFont="1" applyFill="1" applyBorder="1" applyAlignment="1" applyProtection="1">
      <alignment/>
      <protection/>
    </xf>
    <xf numFmtId="0" fontId="24" fillId="8" borderId="30" xfId="0" applyNumberFormat="1" applyFont="1" applyFill="1" applyBorder="1" applyAlignment="1" applyProtection="1">
      <alignment horizontal="center" vertical="center"/>
      <protection/>
    </xf>
    <xf numFmtId="0" fontId="23" fillId="8" borderId="30" xfId="0" applyNumberFormat="1" applyFont="1" applyFill="1" applyBorder="1" applyAlignment="1" applyProtection="1">
      <alignment horizontal="center"/>
      <protection/>
    </xf>
    <xf numFmtId="0" fontId="23" fillId="8" borderId="30" xfId="0" applyNumberFormat="1" applyFont="1" applyFill="1" applyBorder="1" applyAlignment="1" applyProtection="1">
      <alignment wrapText="1"/>
      <protection/>
    </xf>
    <xf numFmtId="0" fontId="41" fillId="12" borderId="31" xfId="89" applyNumberFormat="1" applyFont="1" applyFill="1" applyBorder="1" applyAlignment="1">
      <alignment horizontal="center"/>
      <protection/>
    </xf>
    <xf numFmtId="0" fontId="41" fillId="12" borderId="0" xfId="89" applyNumberFormat="1" applyFont="1" applyFill="1" applyBorder="1" applyAlignment="1">
      <alignment horizontal="center"/>
      <protection/>
    </xf>
    <xf numFmtId="0" fontId="41" fillId="12" borderId="0" xfId="89" applyNumberFormat="1" applyFont="1" applyFill="1" applyBorder="1" applyAlignment="1">
      <alignment horizontal="left"/>
      <protection/>
    </xf>
    <xf numFmtId="4" fontId="41" fillId="12" borderId="0" xfId="89" applyNumberFormat="1" applyFont="1" applyFill="1" applyBorder="1" applyAlignment="1">
      <alignment horizontal="right"/>
      <protection/>
    </xf>
    <xf numFmtId="0" fontId="41" fillId="17" borderId="31" xfId="89" applyNumberFormat="1" applyFont="1" applyFill="1" applyBorder="1" applyAlignment="1">
      <alignment horizontal="center"/>
      <protection/>
    </xf>
    <xf numFmtId="0" fontId="41" fillId="17" borderId="0" xfId="89" applyNumberFormat="1" applyFont="1" applyFill="1" applyBorder="1" applyAlignment="1">
      <alignment horizontal="center"/>
      <protection/>
    </xf>
    <xf numFmtId="0" fontId="41" fillId="17" borderId="0" xfId="89" applyNumberFormat="1" applyFont="1" applyFill="1" applyBorder="1" applyAlignment="1">
      <alignment horizontal="left"/>
      <protection/>
    </xf>
    <xf numFmtId="4" fontId="41" fillId="17" borderId="0" xfId="89" applyNumberFormat="1" applyFont="1" applyFill="1" applyBorder="1" applyAlignment="1">
      <alignment horizontal="right"/>
      <protection/>
    </xf>
    <xf numFmtId="0" fontId="24" fillId="17" borderId="30" xfId="0" applyNumberFormat="1" applyFont="1" applyFill="1" applyBorder="1" applyAlignment="1" applyProtection="1">
      <alignment horizontal="center"/>
      <protection/>
    </xf>
    <xf numFmtId="0" fontId="24" fillId="17" borderId="30" xfId="0" applyNumberFormat="1" applyFont="1" applyFill="1" applyBorder="1" applyAlignment="1" applyProtection="1">
      <alignment wrapText="1"/>
      <protection/>
    </xf>
    <xf numFmtId="3" fontId="41" fillId="16" borderId="0" xfId="89" applyNumberFormat="1" applyFont="1" applyFill="1" applyBorder="1" applyAlignment="1">
      <alignment/>
      <protection/>
    </xf>
    <xf numFmtId="0" fontId="41" fillId="16" borderId="22" xfId="89" applyNumberFormat="1" applyFont="1" applyFill="1" applyBorder="1" applyAlignment="1">
      <alignment horizontal="center"/>
      <protection/>
    </xf>
    <xf numFmtId="0" fontId="41" fillId="16" borderId="22" xfId="89" applyNumberFormat="1" applyFont="1" applyFill="1" applyBorder="1" applyAlignment="1">
      <alignment horizontal="left"/>
      <protection/>
    </xf>
    <xf numFmtId="3" fontId="41" fillId="16" borderId="21" xfId="89" applyNumberFormat="1" applyFont="1" applyFill="1" applyBorder="1" applyAlignment="1">
      <alignment wrapText="1"/>
      <protection/>
    </xf>
    <xf numFmtId="3" fontId="41" fillId="16" borderId="22" xfId="89" applyNumberFormat="1" applyFont="1" applyFill="1" applyBorder="1">
      <alignment/>
      <protection/>
    </xf>
    <xf numFmtId="0" fontId="43" fillId="16" borderId="22" xfId="89" applyNumberFormat="1" applyFont="1" applyFill="1" applyBorder="1" applyAlignment="1">
      <alignment horizontal="center"/>
      <protection/>
    </xf>
    <xf numFmtId="0" fontId="43" fillId="16" borderId="22" xfId="89" applyNumberFormat="1" applyFont="1" applyFill="1" applyBorder="1">
      <alignment/>
      <protection/>
    </xf>
    <xf numFmtId="3" fontId="43" fillId="16" borderId="22" xfId="89" applyNumberFormat="1" applyFont="1" applyFill="1" applyBorder="1">
      <alignment/>
      <protection/>
    </xf>
    <xf numFmtId="0" fontId="40" fillId="53" borderId="31" xfId="89" applyNumberFormat="1" applyFont="1" applyFill="1" applyBorder="1" applyAlignment="1">
      <alignment horizontal="center"/>
      <protection/>
    </xf>
    <xf numFmtId="0" fontId="24" fillId="53" borderId="30" xfId="0" applyNumberFormat="1" applyFont="1" applyFill="1" applyBorder="1" applyAlignment="1" applyProtection="1">
      <alignment horizontal="center"/>
      <protection/>
    </xf>
    <xf numFmtId="0" fontId="24" fillId="53" borderId="30" xfId="0" applyNumberFormat="1" applyFont="1" applyFill="1" applyBorder="1" applyAlignment="1" applyProtection="1">
      <alignment wrapText="1"/>
      <protection/>
    </xf>
    <xf numFmtId="4" fontId="24" fillId="53" borderId="30" xfId="0" applyNumberFormat="1" applyFont="1" applyFill="1" applyBorder="1" applyAlignment="1" applyProtection="1">
      <alignment/>
      <protection/>
    </xf>
    <xf numFmtId="0" fontId="24" fillId="53" borderId="30" xfId="0" applyNumberFormat="1" applyFont="1" applyFill="1" applyBorder="1" applyAlignment="1" applyProtection="1">
      <alignment horizontal="center"/>
      <protection/>
    </xf>
    <xf numFmtId="0" fontId="24" fillId="53" borderId="30" xfId="0" applyNumberFormat="1" applyFont="1" applyFill="1" applyBorder="1" applyAlignment="1" applyProtection="1">
      <alignment wrapText="1"/>
      <protection/>
    </xf>
    <xf numFmtId="0" fontId="23" fillId="53" borderId="30" xfId="0" applyNumberFormat="1" applyFont="1" applyFill="1" applyBorder="1" applyAlignment="1" applyProtection="1">
      <alignment horizontal="center"/>
      <protection/>
    </xf>
    <xf numFmtId="0" fontId="23" fillId="53" borderId="30" xfId="0" applyNumberFormat="1" applyFont="1" applyFill="1" applyBorder="1" applyAlignment="1" applyProtection="1">
      <alignment wrapText="1"/>
      <protection/>
    </xf>
    <xf numFmtId="4" fontId="23" fillId="53" borderId="30" xfId="0" applyNumberFormat="1" applyFont="1" applyFill="1" applyBorder="1" applyAlignment="1" applyProtection="1">
      <alignment/>
      <protection/>
    </xf>
    <xf numFmtId="4" fontId="24" fillId="53" borderId="30" xfId="0" applyNumberFormat="1" applyFont="1" applyFill="1" applyBorder="1" applyAlignment="1" applyProtection="1">
      <alignment/>
      <protection/>
    </xf>
    <xf numFmtId="0" fontId="41" fillId="16" borderId="22" xfId="89" applyNumberFormat="1" applyFont="1" applyFill="1" applyBorder="1">
      <alignment/>
      <protection/>
    </xf>
    <xf numFmtId="0" fontId="24" fillId="54" borderId="30" xfId="0" applyNumberFormat="1" applyFont="1" applyFill="1" applyBorder="1" applyAlignment="1" applyProtection="1">
      <alignment horizontal="center"/>
      <protection/>
    </xf>
    <xf numFmtId="0" fontId="24" fillId="54" borderId="30" xfId="0" applyNumberFormat="1" applyFont="1" applyFill="1" applyBorder="1" applyAlignment="1" applyProtection="1">
      <alignment wrapText="1"/>
      <protection/>
    </xf>
    <xf numFmtId="4" fontId="24" fillId="54" borderId="30" xfId="0" applyNumberFormat="1" applyFont="1" applyFill="1" applyBorder="1" applyAlignment="1" applyProtection="1">
      <alignment/>
      <protection/>
    </xf>
    <xf numFmtId="1" fontId="21" fillId="0" borderId="27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wrapText="1"/>
    </xf>
    <xf numFmtId="1" fontId="21" fillId="49" borderId="34" xfId="0" applyNumberFormat="1" applyFont="1" applyFill="1" applyBorder="1" applyAlignment="1">
      <alignment horizontal="right" wrapText="1"/>
    </xf>
    <xf numFmtId="0" fontId="21" fillId="0" borderId="35" xfId="0" applyFont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21" fillId="0" borderId="37" xfId="0" applyFont="1" applyBorder="1" applyAlignment="1">
      <alignment horizontal="right"/>
    </xf>
    <xf numFmtId="1" fontId="21" fillId="0" borderId="38" xfId="0" applyNumberFormat="1" applyFont="1" applyBorder="1" applyAlignment="1">
      <alignment horizontal="right" wrapText="1"/>
    </xf>
    <xf numFmtId="4" fontId="24" fillId="8" borderId="33" xfId="0" applyNumberFormat="1" applyFont="1" applyFill="1" applyBorder="1" applyAlignment="1" applyProtection="1">
      <alignment/>
      <protection/>
    </xf>
    <xf numFmtId="4" fontId="24" fillId="8" borderId="39" xfId="0" applyNumberFormat="1" applyFont="1" applyFill="1" applyBorder="1" applyAlignment="1" applyProtection="1">
      <alignment/>
      <protection/>
    </xf>
    <xf numFmtId="0" fontId="24" fillId="52" borderId="33" xfId="0" applyNumberFormat="1" applyFont="1" applyFill="1" applyBorder="1" applyAlignment="1" applyProtection="1">
      <alignment wrapText="1"/>
      <protection/>
    </xf>
    <xf numFmtId="4" fontId="24" fillId="52" borderId="33" xfId="0" applyNumberFormat="1" applyFont="1" applyFill="1" applyBorder="1" applyAlignment="1" applyProtection="1">
      <alignment/>
      <protection/>
    </xf>
    <xf numFmtId="0" fontId="23" fillId="52" borderId="39" xfId="0" applyNumberFormat="1" applyFont="1" applyFill="1" applyBorder="1" applyAlignment="1" applyProtection="1">
      <alignment/>
      <protection/>
    </xf>
    <xf numFmtId="4" fontId="23" fillId="12" borderId="39" xfId="0" applyNumberFormat="1" applyFont="1" applyFill="1" applyBorder="1" applyAlignment="1" applyProtection="1">
      <alignment/>
      <protection/>
    </xf>
    <xf numFmtId="4" fontId="23" fillId="17" borderId="39" xfId="0" applyNumberFormat="1" applyFont="1" applyFill="1" applyBorder="1" applyAlignment="1" applyProtection="1">
      <alignment/>
      <protection/>
    </xf>
    <xf numFmtId="4" fontId="24" fillId="53" borderId="33" xfId="0" applyNumberFormat="1" applyFont="1" applyFill="1" applyBorder="1" applyAlignment="1" applyProtection="1">
      <alignment/>
      <protection/>
    </xf>
    <xf numFmtId="3" fontId="40" fillId="53" borderId="31" xfId="89" applyNumberFormat="1" applyFont="1" applyFill="1" applyBorder="1">
      <alignment/>
      <protection/>
    </xf>
    <xf numFmtId="4" fontId="23" fillId="51" borderId="0" xfId="0" applyNumberFormat="1" applyFont="1" applyFill="1" applyBorder="1" applyAlignment="1" applyProtection="1">
      <alignment/>
      <protection/>
    </xf>
    <xf numFmtId="4" fontId="24" fillId="51" borderId="31" xfId="0" applyNumberFormat="1" applyFont="1" applyFill="1" applyBorder="1" applyAlignment="1" applyProtection="1">
      <alignment horizontal="center" vertical="center"/>
      <protection/>
    </xf>
    <xf numFmtId="4" fontId="24" fillId="51" borderId="22" xfId="0" applyNumberFormat="1" applyFont="1" applyFill="1" applyBorder="1" applyAlignment="1" applyProtection="1">
      <alignment horizontal="center" vertical="center" wrapText="1"/>
      <protection/>
    </xf>
    <xf numFmtId="4" fontId="23" fillId="51" borderId="32" xfId="0" applyNumberFormat="1" applyFont="1" applyFill="1" applyBorder="1" applyAlignment="1" applyProtection="1">
      <alignment/>
      <protection/>
    </xf>
    <xf numFmtId="4" fontId="24" fillId="51" borderId="33" xfId="0" applyNumberFormat="1" applyFont="1" applyFill="1" applyBorder="1" applyAlignment="1" applyProtection="1">
      <alignment/>
      <protection/>
    </xf>
    <xf numFmtId="4" fontId="41" fillId="8" borderId="40" xfId="89" applyNumberFormat="1" applyFont="1" applyFill="1" applyBorder="1" applyAlignment="1">
      <alignment/>
      <protection/>
    </xf>
    <xf numFmtId="4" fontId="41" fillId="16" borderId="21" xfId="89" applyNumberFormat="1" applyFont="1" applyFill="1" applyBorder="1" applyAlignment="1">
      <alignment wrapText="1"/>
      <protection/>
    </xf>
    <xf numFmtId="4" fontId="41" fillId="16" borderId="22" xfId="89" applyNumberFormat="1" applyFont="1" applyFill="1" applyBorder="1">
      <alignment/>
      <protection/>
    </xf>
    <xf numFmtId="4" fontId="43" fillId="16" borderId="21" xfId="89" applyNumberFormat="1" applyFont="1" applyFill="1" applyBorder="1" applyAlignment="1">
      <alignment wrapText="1"/>
      <protection/>
    </xf>
    <xf numFmtId="4" fontId="40" fillId="51" borderId="0" xfId="89" applyNumberFormat="1" applyFont="1" applyFill="1" applyBorder="1">
      <alignment/>
      <protection/>
    </xf>
    <xf numFmtId="4" fontId="23" fillId="52" borderId="39" xfId="0" applyNumberFormat="1" applyFont="1" applyFill="1" applyBorder="1" applyAlignment="1" applyProtection="1">
      <alignment/>
      <protection/>
    </xf>
    <xf numFmtId="4" fontId="41" fillId="16" borderId="0" xfId="89" applyNumberFormat="1" applyFont="1" applyFill="1" applyBorder="1" applyAlignment="1">
      <alignment/>
      <protection/>
    </xf>
    <xf numFmtId="4" fontId="41" fillId="16" borderId="0" xfId="89" applyNumberFormat="1" applyFont="1" applyFill="1" applyBorder="1">
      <alignment/>
      <protection/>
    </xf>
    <xf numFmtId="4" fontId="43" fillId="16" borderId="22" xfId="89" applyNumberFormat="1" applyFont="1" applyFill="1" applyBorder="1">
      <alignment/>
      <protection/>
    </xf>
    <xf numFmtId="4" fontId="43" fillId="16" borderId="21" xfId="89" applyNumberFormat="1" applyFont="1" applyFill="1" applyBorder="1">
      <alignment/>
      <protection/>
    </xf>
    <xf numFmtId="4" fontId="40" fillId="53" borderId="31" xfId="89" applyNumberFormat="1" applyFont="1" applyFill="1" applyBorder="1">
      <alignment/>
      <protection/>
    </xf>
    <xf numFmtId="3" fontId="21" fillId="51" borderId="35" xfId="0" applyNumberFormat="1" applyFont="1" applyFill="1" applyBorder="1" applyAlignment="1">
      <alignment/>
    </xf>
    <xf numFmtId="3" fontId="21" fillId="51" borderId="41" xfId="0" applyNumberFormat="1" applyFont="1" applyFill="1" applyBorder="1" applyAlignment="1">
      <alignment/>
    </xf>
    <xf numFmtId="0" fontId="24" fillId="51" borderId="0" xfId="0" applyNumberFormat="1" applyFont="1" applyFill="1" applyBorder="1" applyAlignment="1" applyProtection="1">
      <alignment horizontal="center" vertical="center"/>
      <protection/>
    </xf>
    <xf numFmtId="0" fontId="21" fillId="51" borderId="0" xfId="0" applyFont="1" applyFill="1" applyAlignment="1">
      <alignment/>
    </xf>
    <xf numFmtId="4" fontId="21" fillId="51" borderId="0" xfId="0" applyNumberFormat="1" applyFont="1" applyFill="1" applyAlignment="1">
      <alignment horizontal="right"/>
    </xf>
    <xf numFmtId="0" fontId="21" fillId="51" borderId="0" xfId="0" applyFont="1" applyFill="1" applyAlignment="1">
      <alignment horizontal="right"/>
    </xf>
    <xf numFmtId="0" fontId="24" fillId="51" borderId="42" xfId="0" applyNumberFormat="1" applyFont="1" applyFill="1" applyBorder="1" applyAlignment="1" applyProtection="1">
      <alignment horizontal="center" vertical="center" wrapText="1"/>
      <protection/>
    </xf>
    <xf numFmtId="4" fontId="24" fillId="51" borderId="42" xfId="0" applyNumberFormat="1" applyFont="1" applyFill="1" applyBorder="1" applyAlignment="1" applyProtection="1">
      <alignment horizontal="right" vertical="center" wrapText="1"/>
      <protection/>
    </xf>
    <xf numFmtId="0" fontId="24" fillId="51" borderId="43" xfId="0" applyNumberFormat="1" applyFont="1" applyFill="1" applyBorder="1" applyAlignment="1" applyProtection="1">
      <alignment horizontal="center" vertical="center" wrapText="1"/>
      <protection/>
    </xf>
    <xf numFmtId="0" fontId="24" fillId="51" borderId="44" xfId="0" applyNumberFormat="1" applyFont="1" applyFill="1" applyBorder="1" applyAlignment="1" applyProtection="1">
      <alignment horizontal="center" vertical="center" wrapText="1"/>
      <protection/>
    </xf>
    <xf numFmtId="4" fontId="23" fillId="51" borderId="45" xfId="0" applyNumberFormat="1" applyFont="1" applyFill="1" applyBorder="1" applyAlignment="1" applyProtection="1">
      <alignment horizontal="right" vertical="center" wrapText="1"/>
      <protection/>
    </xf>
    <xf numFmtId="0" fontId="24" fillId="51" borderId="45" xfId="0" applyNumberFormat="1" applyFont="1" applyFill="1" applyBorder="1" applyAlignment="1" applyProtection="1">
      <alignment horizontal="center" vertical="center" wrapText="1"/>
      <protection/>
    </xf>
    <xf numFmtId="3" fontId="21" fillId="51" borderId="35" xfId="0" applyNumberFormat="1" applyFont="1" applyFill="1" applyBorder="1" applyAlignment="1">
      <alignment horizontal="center" vertical="center" wrapText="1"/>
    </xf>
    <xf numFmtId="3" fontId="21" fillId="51" borderId="41" xfId="0" applyNumberFormat="1" applyFont="1" applyFill="1" applyBorder="1" applyAlignment="1">
      <alignment horizontal="center" wrapText="1"/>
    </xf>
    <xf numFmtId="3" fontId="21" fillId="51" borderId="41" xfId="0" applyNumberFormat="1" applyFont="1" applyFill="1" applyBorder="1" applyAlignment="1">
      <alignment horizontal="center" vertical="center" wrapText="1"/>
    </xf>
    <xf numFmtId="4" fontId="21" fillId="51" borderId="46" xfId="0" applyNumberFormat="1" applyFont="1" applyFill="1" applyBorder="1" applyAlignment="1">
      <alignment horizontal="right" vertical="center" wrapText="1"/>
    </xf>
    <xf numFmtId="3" fontId="21" fillId="51" borderId="47" xfId="0" applyNumberFormat="1" applyFont="1" applyFill="1" applyBorder="1" applyAlignment="1">
      <alignment horizontal="center" vertical="center" wrapText="1"/>
    </xf>
    <xf numFmtId="3" fontId="21" fillId="51" borderId="41" xfId="0" applyNumberFormat="1" applyFont="1" applyFill="1" applyBorder="1" applyAlignment="1">
      <alignment horizontal="right" vertical="center" wrapText="1"/>
    </xf>
    <xf numFmtId="4" fontId="21" fillId="51" borderId="46" xfId="0" applyNumberFormat="1" applyFont="1" applyFill="1" applyBorder="1" applyAlignment="1">
      <alignment horizontal="right"/>
    </xf>
    <xf numFmtId="3" fontId="21" fillId="51" borderId="47" xfId="0" applyNumberFormat="1" applyFont="1" applyFill="1" applyBorder="1" applyAlignment="1">
      <alignment/>
    </xf>
    <xf numFmtId="3" fontId="21" fillId="51" borderId="36" xfId="0" applyNumberFormat="1" applyFont="1" applyFill="1" applyBorder="1" applyAlignment="1">
      <alignment/>
    </xf>
    <xf numFmtId="3" fontId="21" fillId="51" borderId="48" xfId="0" applyNumberFormat="1" applyFont="1" applyFill="1" applyBorder="1" applyAlignment="1">
      <alignment/>
    </xf>
    <xf numFmtId="4" fontId="21" fillId="51" borderId="49" xfId="0" applyNumberFormat="1" applyFont="1" applyFill="1" applyBorder="1" applyAlignment="1">
      <alignment horizontal="right"/>
    </xf>
    <xf numFmtId="3" fontId="21" fillId="51" borderId="50" xfId="0" applyNumberFormat="1" applyFont="1" applyFill="1" applyBorder="1" applyAlignment="1">
      <alignment/>
    </xf>
    <xf numFmtId="3" fontId="21" fillId="51" borderId="51" xfId="0" applyNumberFormat="1" applyFont="1" applyFill="1" applyBorder="1" applyAlignment="1">
      <alignment/>
    </xf>
    <xf numFmtId="3" fontId="21" fillId="51" borderId="52" xfId="0" applyNumberFormat="1" applyFont="1" applyFill="1" applyBorder="1" applyAlignment="1">
      <alignment/>
    </xf>
    <xf numFmtId="4" fontId="21" fillId="51" borderId="53" xfId="0" applyNumberFormat="1" applyFont="1" applyFill="1" applyBorder="1" applyAlignment="1">
      <alignment horizontal="right"/>
    </xf>
    <xf numFmtId="3" fontId="21" fillId="51" borderId="54" xfId="0" applyNumberFormat="1" applyFont="1" applyFill="1" applyBorder="1" applyAlignment="1">
      <alignment/>
    </xf>
    <xf numFmtId="4" fontId="22" fillId="51" borderId="55" xfId="0" applyNumberFormat="1" applyFont="1" applyFill="1" applyBorder="1" applyAlignment="1">
      <alignment/>
    </xf>
    <xf numFmtId="4" fontId="22" fillId="51" borderId="0" xfId="0" applyNumberFormat="1" applyFont="1" applyFill="1" applyBorder="1" applyAlignment="1">
      <alignment horizontal="center"/>
    </xf>
    <xf numFmtId="4" fontId="0" fillId="51" borderId="0" xfId="0" applyNumberFormat="1" applyFill="1" applyBorder="1" applyAlignment="1" applyProtection="1">
      <alignment/>
      <protection/>
    </xf>
    <xf numFmtId="0" fontId="23" fillId="51" borderId="0" xfId="0" applyNumberFormat="1" applyFont="1" applyFill="1" applyBorder="1" applyAlignment="1" applyProtection="1">
      <alignment vertical="center" wrapText="1"/>
      <protection/>
    </xf>
    <xf numFmtId="0" fontId="23" fillId="51" borderId="0" xfId="0" applyNumberFormat="1" applyFont="1" applyFill="1" applyBorder="1" applyAlignment="1" applyProtection="1">
      <alignment horizontal="center" vertical="center" wrapText="1"/>
      <protection/>
    </xf>
    <xf numFmtId="0" fontId="23" fillId="51" borderId="0" xfId="0" applyNumberFormat="1" applyFont="1" applyFill="1" applyBorder="1" applyAlignment="1" applyProtection="1">
      <alignment horizontal="left" vertical="center" wrapText="1"/>
      <protection/>
    </xf>
    <xf numFmtId="4" fontId="23" fillId="51" borderId="0" xfId="0" applyNumberFormat="1" applyFont="1" applyFill="1" applyBorder="1" applyAlignment="1" applyProtection="1">
      <alignment horizontal="right"/>
      <protection/>
    </xf>
    <xf numFmtId="3" fontId="21" fillId="51" borderId="34" xfId="0" applyNumberFormat="1" applyFont="1" applyFill="1" applyBorder="1" applyAlignment="1">
      <alignment horizontal="right" vertical="center" wrapText="1"/>
    </xf>
    <xf numFmtId="3" fontId="21" fillId="51" borderId="56" xfId="0" applyNumberFormat="1" applyFont="1" applyFill="1" applyBorder="1" applyAlignment="1">
      <alignment/>
    </xf>
    <xf numFmtId="3" fontId="21" fillId="51" borderId="56" xfId="0" applyNumberFormat="1" applyFont="1" applyFill="1" applyBorder="1" applyAlignment="1">
      <alignment horizontal="center" wrapText="1"/>
    </xf>
    <xf numFmtId="3" fontId="21" fillId="51" borderId="56" xfId="0" applyNumberFormat="1" applyFont="1" applyFill="1" applyBorder="1" applyAlignment="1">
      <alignment horizontal="center" vertical="center" wrapText="1"/>
    </xf>
    <xf numFmtId="4" fontId="21" fillId="51" borderId="57" xfId="0" applyNumberFormat="1" applyFont="1" applyFill="1" applyBorder="1" applyAlignment="1">
      <alignment horizontal="right" vertical="center" wrapText="1"/>
    </xf>
    <xf numFmtId="3" fontId="21" fillId="51" borderId="58" xfId="0" applyNumberFormat="1" applyFont="1" applyFill="1" applyBorder="1" applyAlignment="1">
      <alignment horizontal="center" vertical="center" wrapText="1"/>
    </xf>
    <xf numFmtId="0" fontId="23" fillId="51" borderId="0" xfId="0" applyNumberFormat="1" applyFont="1" applyFill="1" applyBorder="1" applyAlignment="1" applyProtection="1">
      <alignment vertical="center"/>
      <protection/>
    </xf>
    <xf numFmtId="0" fontId="24" fillId="51" borderId="0" xfId="0" applyNumberFormat="1" applyFont="1" applyFill="1" applyBorder="1" applyAlignment="1" applyProtection="1">
      <alignment vertical="center"/>
      <protection/>
    </xf>
    <xf numFmtId="0" fontId="26" fillId="51" borderId="0" xfId="0" applyFont="1" applyFill="1" applyBorder="1" applyAlignment="1">
      <alignment horizontal="center" vertical="center"/>
    </xf>
    <xf numFmtId="0" fontId="27" fillId="51" borderId="0" xfId="0" applyFont="1" applyFill="1" applyBorder="1" applyAlignment="1">
      <alignment vertical="center"/>
    </xf>
    <xf numFmtId="0" fontId="28" fillId="51" borderId="0" xfId="0" applyFont="1" applyFill="1" applyBorder="1" applyAlignment="1">
      <alignment horizontal="center" vertical="center"/>
    </xf>
    <xf numFmtId="0" fontId="28" fillId="51" borderId="0" xfId="0" applyFont="1" applyFill="1" applyBorder="1" applyAlignment="1" quotePrefix="1">
      <alignment horizontal="left" vertical="center"/>
    </xf>
    <xf numFmtId="0" fontId="26" fillId="51" borderId="0" xfId="0" applyFont="1" applyFill="1" applyBorder="1" applyAlignment="1" quotePrefix="1">
      <alignment horizontal="center" vertical="center"/>
    </xf>
    <xf numFmtId="0" fontId="26" fillId="51" borderId="0" xfId="0" applyFont="1" applyFill="1" applyBorder="1" applyAlignment="1" quotePrefix="1">
      <alignment horizontal="left" vertical="center"/>
    </xf>
    <xf numFmtId="0" fontId="28" fillId="51" borderId="0" xfId="0" applyFont="1" applyFill="1" applyBorder="1" applyAlignment="1" quotePrefix="1">
      <alignment horizontal="center" vertical="center"/>
    </xf>
    <xf numFmtId="0" fontId="28" fillId="51" borderId="0" xfId="0" applyFont="1" applyFill="1" applyBorder="1" applyAlignment="1">
      <alignment vertical="center"/>
    </xf>
    <xf numFmtId="0" fontId="26" fillId="51" borderId="0" xfId="0" applyFont="1" applyFill="1" applyBorder="1" applyAlignment="1">
      <alignment vertical="center"/>
    </xf>
    <xf numFmtId="0" fontId="27" fillId="51" borderId="0" xfId="0" applyFont="1" applyFill="1" applyBorder="1" applyAlignment="1" quotePrefix="1">
      <alignment horizontal="left" vertical="center" wrapText="1"/>
    </xf>
    <xf numFmtId="0" fontId="28" fillId="51" borderId="0" xfId="0" applyFont="1" applyFill="1" applyBorder="1" applyAlignment="1" quotePrefix="1">
      <alignment horizontal="left" vertical="center" wrapText="1"/>
    </xf>
    <xf numFmtId="0" fontId="27" fillId="51" borderId="0" xfId="0" applyFont="1" applyFill="1" applyBorder="1" applyAlignment="1" quotePrefix="1">
      <alignment horizontal="left" vertical="center"/>
    </xf>
    <xf numFmtId="0" fontId="27" fillId="51" borderId="0" xfId="0" applyFont="1" applyFill="1" applyBorder="1" applyAlignment="1">
      <alignment horizontal="left" vertical="center"/>
    </xf>
    <xf numFmtId="0" fontId="27" fillId="51" borderId="0" xfId="0" applyFont="1" applyFill="1" applyBorder="1" applyAlignment="1">
      <alignment horizontal="center" vertical="center"/>
    </xf>
    <xf numFmtId="0" fontId="29" fillId="51" borderId="0" xfId="0" applyFont="1" applyFill="1" applyBorder="1" applyAlignment="1">
      <alignment horizontal="center" vertical="center"/>
    </xf>
    <xf numFmtId="0" fontId="30" fillId="51" borderId="0" xfId="0" applyNumberFormat="1" applyFont="1" applyFill="1" applyBorder="1" applyAlignment="1" applyProtection="1" quotePrefix="1">
      <alignment horizontal="center" vertical="center"/>
      <protection/>
    </xf>
    <xf numFmtId="3" fontId="30" fillId="51" borderId="0" xfId="0" applyNumberFormat="1" applyFont="1" applyFill="1" applyBorder="1" applyAlignment="1" applyProtection="1">
      <alignment/>
      <protection/>
    </xf>
    <xf numFmtId="0" fontId="27" fillId="51" borderId="20" xfId="0" applyFont="1" applyFill="1" applyBorder="1" applyAlignment="1" quotePrefix="1">
      <alignment horizontal="left" vertical="center" wrapText="1"/>
    </xf>
    <xf numFmtId="0" fontId="27" fillId="51" borderId="20" xfId="0" applyFont="1" applyFill="1" applyBorder="1" applyAlignment="1" quotePrefix="1">
      <alignment horizontal="center" vertical="center" wrapText="1"/>
    </xf>
    <xf numFmtId="0" fontId="24" fillId="51" borderId="20" xfId="0" applyNumberFormat="1" applyFont="1" applyFill="1" applyBorder="1" applyAlignment="1" applyProtection="1" quotePrefix="1">
      <alignment horizontal="left" vertical="center"/>
      <protection/>
    </xf>
    <xf numFmtId="0" fontId="23" fillId="51" borderId="0" xfId="0" applyNumberFormat="1" applyFont="1" applyFill="1" applyBorder="1" applyAlignment="1" applyProtection="1" quotePrefix="1">
      <alignment horizontal="center" vertical="center"/>
      <protection/>
    </xf>
    <xf numFmtId="3" fontId="23" fillId="51" borderId="0" xfId="0" applyNumberFormat="1" applyFont="1" applyFill="1" applyBorder="1" applyAlignment="1" applyProtection="1" quotePrefix="1">
      <alignment horizontal="left"/>
      <protection/>
    </xf>
    <xf numFmtId="3" fontId="24" fillId="51" borderId="0" xfId="0" applyNumberFormat="1" applyFont="1" applyFill="1" applyBorder="1" applyAlignment="1" applyProtection="1" quotePrefix="1">
      <alignment horizontal="left"/>
      <protection/>
    </xf>
    <xf numFmtId="3" fontId="23" fillId="51" borderId="0" xfId="0" applyNumberFormat="1" applyFont="1" applyFill="1" applyBorder="1" applyAlignment="1" applyProtection="1">
      <alignment/>
      <protection/>
    </xf>
    <xf numFmtId="3" fontId="24" fillId="51" borderId="0" xfId="0" applyNumberFormat="1" applyFont="1" applyFill="1" applyBorder="1" applyAlignment="1" applyProtection="1" quotePrefix="1">
      <alignment horizontal="left" wrapText="1"/>
      <protection/>
    </xf>
    <xf numFmtId="3" fontId="24" fillId="51" borderId="0" xfId="0" applyNumberFormat="1" applyFont="1" applyFill="1" applyBorder="1" applyAlignment="1" applyProtection="1">
      <alignment/>
      <protection/>
    </xf>
    <xf numFmtId="3" fontId="23" fillId="51" borderId="0" xfId="0" applyNumberFormat="1" applyFont="1" applyFill="1" applyBorder="1" applyAlignment="1" applyProtection="1">
      <alignment horizontal="left"/>
      <protection/>
    </xf>
    <xf numFmtId="0" fontId="32" fillId="51" borderId="0" xfId="0" applyNumberFormat="1" applyFont="1" applyFill="1" applyBorder="1" applyAlignment="1" applyProtection="1">
      <alignment/>
      <protection/>
    </xf>
    <xf numFmtId="4" fontId="32" fillId="51" borderId="0" xfId="0" applyNumberFormat="1" applyFont="1" applyFill="1" applyBorder="1" applyAlignment="1" applyProtection="1">
      <alignment horizontal="right"/>
      <protection/>
    </xf>
    <xf numFmtId="0" fontId="23" fillId="51" borderId="0" xfId="0" applyNumberFormat="1" applyFont="1" applyFill="1" applyBorder="1" applyAlignment="1" applyProtection="1">
      <alignment horizontal="center" vertical="center"/>
      <protection/>
    </xf>
    <xf numFmtId="0" fontId="24" fillId="51" borderId="0" xfId="0" applyNumberFormat="1" applyFont="1" applyFill="1" applyBorder="1" applyAlignment="1" applyProtection="1" quotePrefix="1">
      <alignment horizontal="left"/>
      <protection/>
    </xf>
    <xf numFmtId="0" fontId="23" fillId="7" borderId="32" xfId="0" applyNumberFormat="1" applyFont="1" applyFill="1" applyBorder="1" applyAlignment="1" applyProtection="1">
      <alignment horizontal="center"/>
      <protection/>
    </xf>
    <xf numFmtId="0" fontId="23" fillId="7" borderId="32" xfId="0" applyNumberFormat="1" applyFont="1" applyFill="1" applyBorder="1" applyAlignment="1" applyProtection="1">
      <alignment wrapText="1"/>
      <protection/>
    </xf>
    <xf numFmtId="0" fontId="23" fillId="7" borderId="32" xfId="0" applyNumberFormat="1" applyFont="1" applyFill="1" applyBorder="1" applyAlignment="1" applyProtection="1">
      <alignment/>
      <protection/>
    </xf>
    <xf numFmtId="4" fontId="23" fillId="7" borderId="32" xfId="0" applyNumberFormat="1" applyFont="1" applyFill="1" applyBorder="1" applyAlignment="1" applyProtection="1">
      <alignment/>
      <protection/>
    </xf>
    <xf numFmtId="0" fontId="23" fillId="7" borderId="33" xfId="0" applyNumberFormat="1" applyFont="1" applyFill="1" applyBorder="1" applyAlignment="1" applyProtection="1">
      <alignment horizontal="center"/>
      <protection/>
    </xf>
    <xf numFmtId="0" fontId="36" fillId="7" borderId="33" xfId="0" applyNumberFormat="1" applyFont="1" applyFill="1" applyBorder="1" applyAlignment="1" applyProtection="1">
      <alignment wrapText="1"/>
      <protection/>
    </xf>
    <xf numFmtId="0" fontId="23" fillId="7" borderId="33" xfId="0" applyNumberFormat="1" applyFont="1" applyFill="1" applyBorder="1" applyAlignment="1" applyProtection="1">
      <alignment/>
      <protection/>
    </xf>
    <xf numFmtId="4" fontId="23" fillId="7" borderId="33" xfId="0" applyNumberFormat="1" applyFont="1" applyFill="1" applyBorder="1" applyAlignment="1" applyProtection="1">
      <alignment/>
      <protection/>
    </xf>
    <xf numFmtId="0" fontId="23" fillId="7" borderId="30" xfId="0" applyNumberFormat="1" applyFont="1" applyFill="1" applyBorder="1" applyAlignment="1" applyProtection="1">
      <alignment horizontal="center"/>
      <protection/>
    </xf>
    <xf numFmtId="0" fontId="24" fillId="7" borderId="30" xfId="0" applyNumberFormat="1" applyFont="1" applyFill="1" applyBorder="1" applyAlignment="1" applyProtection="1">
      <alignment wrapText="1"/>
      <protection/>
    </xf>
    <xf numFmtId="0" fontId="23" fillId="7" borderId="30" xfId="0" applyNumberFormat="1" applyFont="1" applyFill="1" applyBorder="1" applyAlignment="1" applyProtection="1">
      <alignment/>
      <protection/>
    </xf>
    <xf numFmtId="4" fontId="23" fillId="7" borderId="30" xfId="0" applyNumberFormat="1" applyFont="1" applyFill="1" applyBorder="1" applyAlignment="1" applyProtection="1">
      <alignment/>
      <protection/>
    </xf>
    <xf numFmtId="0" fontId="24" fillId="7" borderId="30" xfId="0" applyNumberFormat="1" applyFont="1" applyFill="1" applyBorder="1" applyAlignment="1" applyProtection="1">
      <alignment horizontal="left"/>
      <protection/>
    </xf>
    <xf numFmtId="0" fontId="24" fillId="7" borderId="30" xfId="0" applyNumberFormat="1" applyFont="1" applyFill="1" applyBorder="1" applyAlignment="1" applyProtection="1">
      <alignment/>
      <protection/>
    </xf>
    <xf numFmtId="4" fontId="24" fillId="7" borderId="30" xfId="0" applyNumberFormat="1" applyFont="1" applyFill="1" applyBorder="1" applyAlignment="1" applyProtection="1">
      <alignment/>
      <protection/>
    </xf>
    <xf numFmtId="0" fontId="44" fillId="7" borderId="30" xfId="0" applyNumberFormat="1" applyFont="1" applyFill="1" applyBorder="1" applyAlignment="1" applyProtection="1">
      <alignment wrapText="1"/>
      <protection/>
    </xf>
    <xf numFmtId="0" fontId="24" fillId="7" borderId="30" xfId="0" applyNumberFormat="1" applyFont="1" applyFill="1" applyBorder="1" applyAlignment="1" applyProtection="1">
      <alignment horizontal="center"/>
      <protection/>
    </xf>
    <xf numFmtId="4" fontId="24" fillId="7" borderId="30" xfId="0" applyNumberFormat="1" applyFont="1" applyFill="1" applyBorder="1" applyAlignment="1" applyProtection="1">
      <alignment/>
      <protection/>
    </xf>
    <xf numFmtId="0" fontId="23" fillId="7" borderId="30" xfId="0" applyNumberFormat="1" applyFont="1" applyFill="1" applyBorder="1" applyAlignment="1" applyProtection="1">
      <alignment wrapText="1"/>
      <protection/>
    </xf>
    <xf numFmtId="0" fontId="24" fillId="7" borderId="59" xfId="0" applyNumberFormat="1" applyFont="1" applyFill="1" applyBorder="1" applyAlignment="1" applyProtection="1">
      <alignment horizontal="center"/>
      <protection/>
    </xf>
    <xf numFmtId="0" fontId="24" fillId="7" borderId="59" xfId="0" applyNumberFormat="1" applyFont="1" applyFill="1" applyBorder="1" applyAlignment="1" applyProtection="1">
      <alignment wrapText="1"/>
      <protection/>
    </xf>
    <xf numFmtId="4" fontId="24" fillId="7" borderId="59" xfId="0" applyNumberFormat="1" applyFont="1" applyFill="1" applyBorder="1" applyAlignment="1" applyProtection="1">
      <alignment/>
      <protection/>
    </xf>
    <xf numFmtId="0" fontId="41" fillId="7" borderId="31" xfId="89" applyNumberFormat="1" applyFont="1" applyFill="1" applyBorder="1" applyAlignment="1">
      <alignment horizontal="center"/>
      <protection/>
    </xf>
    <xf numFmtId="4" fontId="23" fillId="7" borderId="39" xfId="0" applyNumberFormat="1" applyFont="1" applyFill="1" applyBorder="1" applyAlignment="1" applyProtection="1">
      <alignment/>
      <protection/>
    </xf>
    <xf numFmtId="0" fontId="41" fillId="7" borderId="0" xfId="89" applyNumberFormat="1" applyFont="1" applyFill="1" applyBorder="1" applyAlignment="1">
      <alignment horizontal="center"/>
      <protection/>
    </xf>
    <xf numFmtId="0" fontId="41" fillId="7" borderId="0" xfId="89" applyNumberFormat="1" applyFont="1" applyFill="1" applyBorder="1" applyAlignment="1">
      <alignment horizontal="left"/>
      <protection/>
    </xf>
    <xf numFmtId="4" fontId="41" fillId="7" borderId="0" xfId="89" applyNumberFormat="1" applyFont="1" applyFill="1" applyBorder="1" applyAlignment="1">
      <alignment horizontal="right"/>
      <protection/>
    </xf>
    <xf numFmtId="0" fontId="24" fillId="7" borderId="30" xfId="0" applyNumberFormat="1" applyFont="1" applyFill="1" applyBorder="1" applyAlignment="1" applyProtection="1">
      <alignment horizontal="center"/>
      <protection/>
    </xf>
    <xf numFmtId="0" fontId="24" fillId="7" borderId="30" xfId="0" applyNumberFormat="1" applyFont="1" applyFill="1" applyBorder="1" applyAlignment="1" applyProtection="1">
      <alignment wrapText="1"/>
      <protection/>
    </xf>
    <xf numFmtId="0" fontId="44" fillId="7" borderId="30" xfId="0" applyNumberFormat="1" applyFont="1" applyFill="1" applyBorder="1" applyAlignment="1" applyProtection="1">
      <alignment horizontal="left"/>
      <protection/>
    </xf>
    <xf numFmtId="0" fontId="24" fillId="7" borderId="30" xfId="0" applyNumberFormat="1" applyFont="1" applyFill="1" applyBorder="1" applyAlignment="1" applyProtection="1">
      <alignment horizontal="center" vertical="center"/>
      <protection/>
    </xf>
    <xf numFmtId="0" fontId="24" fillId="17" borderId="22" xfId="0" applyNumberFormat="1" applyFont="1" applyFill="1" applyBorder="1" applyAlignment="1" applyProtection="1">
      <alignment horizontal="center" vertical="center" wrapText="1"/>
      <protection/>
    </xf>
    <xf numFmtId="0" fontId="24" fillId="17" borderId="20" xfId="0" applyNumberFormat="1" applyFont="1" applyFill="1" applyBorder="1" applyAlignment="1" applyProtection="1">
      <alignment horizontal="center" vertical="center" wrapText="1"/>
      <protection/>
    </xf>
    <xf numFmtId="0" fontId="45" fillId="17" borderId="22" xfId="0" applyNumberFormat="1" applyFont="1" applyFill="1" applyBorder="1" applyAlignment="1" applyProtection="1">
      <alignment horizontal="center" vertical="center" wrapText="1"/>
      <protection/>
    </xf>
    <xf numFmtId="4" fontId="45" fillId="17" borderId="22" xfId="0" applyNumberFormat="1" applyFont="1" applyFill="1" applyBorder="1" applyAlignment="1" applyProtection="1">
      <alignment horizontal="center" vertical="center" wrapText="1"/>
      <protection/>
    </xf>
    <xf numFmtId="0" fontId="23" fillId="17" borderId="32" xfId="0" applyNumberFormat="1" applyFont="1" applyFill="1" applyBorder="1" applyAlignment="1" applyProtection="1">
      <alignment horizontal="center"/>
      <protection/>
    </xf>
    <xf numFmtId="0" fontId="23" fillId="17" borderId="32" xfId="0" applyNumberFormat="1" applyFont="1" applyFill="1" applyBorder="1" applyAlignment="1" applyProtection="1">
      <alignment wrapText="1"/>
      <protection/>
    </xf>
    <xf numFmtId="0" fontId="23" fillId="17" borderId="32" xfId="0" applyNumberFormat="1" applyFont="1" applyFill="1" applyBorder="1" applyAlignment="1" applyProtection="1">
      <alignment/>
      <protection/>
    </xf>
    <xf numFmtId="4" fontId="23" fillId="17" borderId="32" xfId="0" applyNumberFormat="1" applyFont="1" applyFill="1" applyBorder="1" applyAlignment="1" applyProtection="1">
      <alignment/>
      <protection/>
    </xf>
    <xf numFmtId="0" fontId="23" fillId="17" borderId="33" xfId="0" applyNumberFormat="1" applyFont="1" applyFill="1" applyBorder="1" applyAlignment="1" applyProtection="1">
      <alignment horizontal="center"/>
      <protection/>
    </xf>
    <xf numFmtId="0" fontId="36" fillId="17" borderId="33" xfId="0" applyNumberFormat="1" applyFont="1" applyFill="1" applyBorder="1" applyAlignment="1" applyProtection="1">
      <alignment wrapText="1"/>
      <protection/>
    </xf>
    <xf numFmtId="0" fontId="23" fillId="17" borderId="33" xfId="0" applyNumberFormat="1" applyFont="1" applyFill="1" applyBorder="1" applyAlignment="1" applyProtection="1">
      <alignment/>
      <protection/>
    </xf>
    <xf numFmtId="4" fontId="23" fillId="17" borderId="33" xfId="0" applyNumberFormat="1" applyFont="1" applyFill="1" applyBorder="1" applyAlignment="1" applyProtection="1">
      <alignment/>
      <protection/>
    </xf>
    <xf numFmtId="0" fontId="23" fillId="17" borderId="30" xfId="0" applyNumberFormat="1" applyFont="1" applyFill="1" applyBorder="1" applyAlignment="1" applyProtection="1">
      <alignment/>
      <protection/>
    </xf>
    <xf numFmtId="0" fontId="24" fillId="17" borderId="30" xfId="0" applyNumberFormat="1" applyFont="1" applyFill="1" applyBorder="1" applyAlignment="1" applyProtection="1">
      <alignment horizontal="left"/>
      <protection/>
    </xf>
    <xf numFmtId="0" fontId="24" fillId="17" borderId="30" xfId="0" applyNumberFormat="1" applyFont="1" applyFill="1" applyBorder="1" applyAlignment="1" applyProtection="1">
      <alignment/>
      <protection/>
    </xf>
    <xf numFmtId="0" fontId="44" fillId="17" borderId="30" xfId="0" applyNumberFormat="1" applyFont="1" applyFill="1" applyBorder="1" applyAlignment="1" applyProtection="1">
      <alignment wrapText="1"/>
      <protection/>
    </xf>
    <xf numFmtId="4" fontId="24" fillId="17" borderId="30" xfId="0" applyNumberFormat="1" applyFont="1" applyFill="1" applyBorder="1" applyAlignment="1" applyProtection="1">
      <alignment/>
      <protection/>
    </xf>
    <xf numFmtId="0" fontId="24" fillId="17" borderId="59" xfId="0" applyNumberFormat="1" applyFont="1" applyFill="1" applyBorder="1" applyAlignment="1" applyProtection="1">
      <alignment horizontal="center"/>
      <protection/>
    </xf>
    <xf numFmtId="0" fontId="24" fillId="17" borderId="59" xfId="0" applyNumberFormat="1" applyFont="1" applyFill="1" applyBorder="1" applyAlignment="1" applyProtection="1">
      <alignment wrapText="1"/>
      <protection/>
    </xf>
    <xf numFmtId="4" fontId="24" fillId="17" borderId="59" xfId="0" applyNumberFormat="1" applyFont="1" applyFill="1" applyBorder="1" applyAlignment="1" applyProtection="1">
      <alignment/>
      <protection/>
    </xf>
    <xf numFmtId="0" fontId="44" fillId="17" borderId="30" xfId="0" applyNumberFormat="1" applyFont="1" applyFill="1" applyBorder="1" applyAlignment="1" applyProtection="1">
      <alignment horizontal="left"/>
      <protection/>
    </xf>
    <xf numFmtId="0" fontId="24" fillId="7" borderId="22" xfId="0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NumberFormat="1" applyFont="1" applyFill="1" applyBorder="1" applyAlignment="1" applyProtection="1">
      <alignment horizontal="center" vertical="center" wrapText="1"/>
      <protection/>
    </xf>
    <xf numFmtId="4" fontId="24" fillId="7" borderId="22" xfId="0" applyNumberFormat="1" applyFont="1" applyFill="1" applyBorder="1" applyAlignment="1" applyProtection="1">
      <alignment horizontal="center" vertical="center" wrapText="1"/>
      <protection/>
    </xf>
    <xf numFmtId="3" fontId="21" fillId="51" borderId="56" xfId="0" applyNumberFormat="1" applyFont="1" applyFill="1" applyBorder="1" applyAlignment="1">
      <alignment horizontal="right" vertical="center" wrapText="1"/>
    </xf>
    <xf numFmtId="0" fontId="23" fillId="51" borderId="0" xfId="0" applyNumberFormat="1" applyFont="1" applyFill="1" applyBorder="1" applyAlignment="1" applyProtection="1">
      <alignment horizontal="right" wrapText="1"/>
      <protection/>
    </xf>
    <xf numFmtId="3" fontId="31" fillId="51" borderId="22" xfId="0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34" fillId="7" borderId="21" xfId="0" applyNumberFormat="1" applyFont="1" applyFill="1" applyBorder="1" applyAlignment="1" applyProtection="1" quotePrefix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34" fillId="0" borderId="21" xfId="0" applyFont="1" applyFill="1" applyBorder="1" applyAlignment="1" quotePrefix="1">
      <alignment horizontal="left"/>
    </xf>
    <xf numFmtId="0" fontId="34" fillId="0" borderId="20" xfId="0" applyFont="1" applyFill="1" applyBorder="1" applyAlignment="1" quotePrefix="1">
      <alignment horizontal="left"/>
    </xf>
    <xf numFmtId="0" fontId="34" fillId="0" borderId="60" xfId="0" applyFont="1" applyFill="1" applyBorder="1" applyAlignment="1" quotePrefix="1">
      <alignment horizontal="left"/>
    </xf>
    <xf numFmtId="0" fontId="34" fillId="0" borderId="21" xfId="0" applyFont="1" applyBorder="1" applyAlignment="1" quotePrefix="1">
      <alignment horizontal="left"/>
    </xf>
    <xf numFmtId="0" fontId="34" fillId="0" borderId="20" xfId="0" applyFont="1" applyBorder="1" applyAlignment="1" quotePrefix="1">
      <alignment horizontal="left"/>
    </xf>
    <xf numFmtId="0" fontId="34" fillId="0" borderId="60" xfId="0" applyFont="1" applyBorder="1" applyAlignment="1" quotePrefix="1">
      <alignment horizontal="left"/>
    </xf>
    <xf numFmtId="0" fontId="34" fillId="7" borderId="20" xfId="0" applyNumberFormat="1" applyFont="1" applyFill="1" applyBorder="1" applyAlignment="1" applyProtection="1" quotePrefix="1">
      <alignment horizontal="left" wrapText="1"/>
      <protection/>
    </xf>
    <xf numFmtId="0" fontId="34" fillId="7" borderId="6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50" borderId="21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60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 quotePrefix="1">
      <alignment horizontal="left" wrapText="1"/>
      <protection/>
    </xf>
    <xf numFmtId="0" fontId="34" fillId="0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6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4" fillId="7" borderId="60" xfId="0" applyNumberFormat="1" applyFont="1" applyFill="1" applyBorder="1" applyAlignment="1" applyProtection="1">
      <alignment horizontal="left" wrapText="1"/>
      <protection/>
    </xf>
    <xf numFmtId="0" fontId="34" fillId="0" borderId="20" xfId="0" applyNumberFormat="1" applyFont="1" applyFill="1" applyBorder="1" applyAlignment="1" applyProtection="1">
      <alignment horizontal="left" wrapText="1"/>
      <protection/>
    </xf>
    <xf numFmtId="0" fontId="34" fillId="0" borderId="60" xfId="0" applyNumberFormat="1" applyFont="1" applyFill="1" applyBorder="1" applyAlignment="1" applyProtection="1">
      <alignment horizontal="left" wrapText="1"/>
      <protection/>
    </xf>
    <xf numFmtId="0" fontId="31" fillId="7" borderId="21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6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4" fillId="51" borderId="29" xfId="0" applyFont="1" applyFill="1" applyBorder="1" applyAlignment="1">
      <alignment horizontal="center" vertical="center"/>
    </xf>
    <xf numFmtId="0" fontId="35" fillId="51" borderId="61" xfId="0" applyFont="1" applyFill="1" applyBorder="1" applyAlignment="1">
      <alignment horizontal="center" vertical="center"/>
    </xf>
    <xf numFmtId="0" fontId="0" fillId="51" borderId="61" xfId="0" applyNumberFormat="1" applyFill="1" applyBorder="1" applyAlignment="1" applyProtection="1">
      <alignment/>
      <protection/>
    </xf>
    <xf numFmtId="0" fontId="0" fillId="51" borderId="62" xfId="0" applyNumberFormat="1" applyFill="1" applyBorder="1" applyAlignment="1" applyProtection="1">
      <alignment/>
      <protection/>
    </xf>
    <xf numFmtId="4" fontId="22" fillId="51" borderId="63" xfId="0" applyNumberFormat="1" applyFont="1" applyFill="1" applyBorder="1" applyAlignment="1">
      <alignment horizontal="center"/>
    </xf>
    <xf numFmtId="4" fontId="22" fillId="51" borderId="64" xfId="0" applyNumberFormat="1" applyFont="1" applyFill="1" applyBorder="1" applyAlignment="1">
      <alignment horizontal="center"/>
    </xf>
    <xf numFmtId="4" fontId="0" fillId="51" borderId="64" xfId="0" applyNumberFormat="1" applyFill="1" applyBorder="1" applyAlignment="1" applyProtection="1">
      <alignment/>
      <protection/>
    </xf>
    <xf numFmtId="4" fontId="0" fillId="51" borderId="65" xfId="0" applyNumberForma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 quotePrefix="1">
      <alignment horizontal="left" wrapText="1"/>
      <protection/>
    </xf>
    <xf numFmtId="0" fontId="32" fillId="0" borderId="31" xfId="0" applyNumberFormat="1" applyFont="1" applyFill="1" applyBorder="1" applyAlignment="1" applyProtection="1">
      <alignment wrapText="1"/>
      <protection/>
    </xf>
    <xf numFmtId="0" fontId="24" fillId="51" borderId="0" xfId="0" applyNumberFormat="1" applyFont="1" applyFill="1" applyBorder="1" applyAlignment="1" applyProtection="1">
      <alignment horizontal="center" vertical="center"/>
      <protection/>
    </xf>
    <xf numFmtId="0" fontId="41" fillId="52" borderId="40" xfId="89" applyNumberFormat="1" applyFont="1" applyFill="1" applyBorder="1" applyAlignment="1">
      <alignment horizontal="left"/>
      <protection/>
    </xf>
    <xf numFmtId="0" fontId="41" fillId="12" borderId="31" xfId="89" applyNumberFormat="1" applyFont="1" applyFill="1" applyBorder="1" applyAlignment="1">
      <alignment horizontal="left"/>
      <protection/>
    </xf>
    <xf numFmtId="0" fontId="41" fillId="17" borderId="31" xfId="89" applyNumberFormat="1" applyFont="1" applyFill="1" applyBorder="1" applyAlignment="1">
      <alignment horizontal="left"/>
      <protection/>
    </xf>
    <xf numFmtId="0" fontId="41" fillId="16" borderId="31" xfId="89" applyNumberFormat="1" applyFont="1" applyFill="1" applyBorder="1" applyAlignment="1">
      <alignment horizontal="left"/>
      <protection/>
    </xf>
    <xf numFmtId="0" fontId="40" fillId="53" borderId="31" xfId="89" applyNumberFormat="1" applyFont="1" applyFill="1" applyBorder="1" applyAlignment="1">
      <alignment horizontal="left"/>
      <protection/>
    </xf>
    <xf numFmtId="4" fontId="23" fillId="51" borderId="0" xfId="0" applyNumberFormat="1" applyFont="1" applyFill="1" applyBorder="1" applyAlignment="1" applyProtection="1">
      <alignment horizontal="center"/>
      <protection/>
    </xf>
    <xf numFmtId="0" fontId="41" fillId="7" borderId="31" xfId="89" applyNumberFormat="1" applyFont="1" applyFill="1" applyBorder="1" applyAlignment="1">
      <alignment horizontal="lef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5010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5010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8724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8724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G6" sqref="G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7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332"/>
      <c r="B2" s="332"/>
      <c r="C2" s="332"/>
      <c r="D2" s="332"/>
      <c r="E2" s="332"/>
      <c r="F2" s="332"/>
      <c r="G2" s="332"/>
      <c r="H2" s="332"/>
    </row>
    <row r="3" spans="1:8" ht="48" customHeight="1">
      <c r="A3" s="325" t="s">
        <v>158</v>
      </c>
      <c r="B3" s="325"/>
      <c r="C3" s="325"/>
      <c r="D3" s="325"/>
      <c r="E3" s="325"/>
      <c r="F3" s="325"/>
      <c r="G3" s="325"/>
      <c r="H3" s="325"/>
    </row>
    <row r="4" spans="1:8" s="15" customFormat="1" ht="26.25" customHeight="1">
      <c r="A4" s="325" t="s">
        <v>23</v>
      </c>
      <c r="B4" s="325"/>
      <c r="C4" s="325"/>
      <c r="D4" s="325"/>
      <c r="E4" s="325"/>
      <c r="F4" s="325"/>
      <c r="G4" s="333"/>
      <c r="H4" s="333"/>
    </row>
    <row r="5" spans="1:5" ht="15.75" customHeight="1">
      <c r="A5" s="16"/>
      <c r="B5" s="17"/>
      <c r="C5" s="17"/>
      <c r="D5" s="17"/>
      <c r="E5" s="17"/>
    </row>
    <row r="6" spans="1:9" ht="27.75" customHeight="1">
      <c r="A6" s="18"/>
      <c r="B6" s="19"/>
      <c r="C6" s="19"/>
      <c r="D6" s="20"/>
      <c r="E6" s="21"/>
      <c r="F6" s="22" t="s">
        <v>35</v>
      </c>
      <c r="G6" s="22" t="s">
        <v>36</v>
      </c>
      <c r="H6" s="23" t="s">
        <v>37</v>
      </c>
      <c r="I6" s="24"/>
    </row>
    <row r="7" spans="1:9" ht="27.75" customHeight="1">
      <c r="A7" s="334" t="s">
        <v>25</v>
      </c>
      <c r="B7" s="335"/>
      <c r="C7" s="335"/>
      <c r="D7" s="335"/>
      <c r="E7" s="336"/>
      <c r="F7" s="34">
        <f>+F8+F9</f>
        <v>21286387</v>
      </c>
      <c r="G7" s="34">
        <f>+G8+G9</f>
        <v>13237962</v>
      </c>
      <c r="H7" s="34">
        <f>+H8+H9</f>
        <v>12775653</v>
      </c>
      <c r="I7" s="32"/>
    </row>
    <row r="8" spans="1:8" ht="22.5" customHeight="1">
      <c r="A8" s="313" t="s">
        <v>0</v>
      </c>
      <c r="B8" s="337"/>
      <c r="C8" s="337"/>
      <c r="D8" s="337"/>
      <c r="E8" s="338"/>
      <c r="F8" s="36">
        <f>SUM('PLAN PRIHODA'!B18+'PLAN PRIHODA'!C18+'PLAN PRIHODA'!D18+'PLAN PRIHODA'!E18+'PLAN PRIHODA'!F18+'PLAN PRIHODA'!G18+'PLAN PRIHODA'!H18+'PLAN PRIHODA'!I18)</f>
        <v>21286387</v>
      </c>
      <c r="G8" s="36">
        <f>SUM('PLAN PRIHODA'!B31+'PLAN PRIHODA'!C31+'PLAN PRIHODA'!D31+'PLAN PRIHODA'!E31+'PLAN PRIHODA'!F31+'PLAN PRIHODA'!G31+'PLAN PRIHODA'!H31+'PLAN PRIHODA'!I31)</f>
        <v>13237962</v>
      </c>
      <c r="H8" s="307">
        <v>12775653</v>
      </c>
    </row>
    <row r="9" spans="1:8" ht="22.5" customHeight="1">
      <c r="A9" s="317" t="s">
        <v>27</v>
      </c>
      <c r="B9" s="318"/>
      <c r="C9" s="318"/>
      <c r="D9" s="318"/>
      <c r="E9" s="319"/>
      <c r="F9" s="36">
        <v>0</v>
      </c>
      <c r="G9" s="36">
        <v>0</v>
      </c>
      <c r="H9" s="36">
        <f>SUM('PLAN PRIHODA'!L18)</f>
        <v>0</v>
      </c>
    </row>
    <row r="10" spans="1:8" ht="22.5" customHeight="1">
      <c r="A10" s="33" t="s">
        <v>26</v>
      </c>
      <c r="B10" s="55"/>
      <c r="C10" s="55"/>
      <c r="D10" s="55"/>
      <c r="E10" s="55"/>
      <c r="F10" s="34">
        <f>SUM(F11:F12)</f>
        <v>22291137</v>
      </c>
      <c r="G10" s="34">
        <f>SUM(G11:G12)</f>
        <v>13976962</v>
      </c>
      <c r="H10" s="34">
        <f>SUM(H11:H12)</f>
        <v>12817173</v>
      </c>
    </row>
    <row r="11" spans="1:10" ht="22.5" customHeight="1">
      <c r="A11" s="329" t="s">
        <v>1</v>
      </c>
      <c r="B11" s="330"/>
      <c r="C11" s="330"/>
      <c r="D11" s="330"/>
      <c r="E11" s="331"/>
      <c r="F11" s="36">
        <f>SUM('PLAN RASHODA I IZDATAKA'!C8+'PLAN RASHODA I IZDATAKA'!C80+'PLAN RASHODA I IZDATAKA'!C99+'PLAN RASHODA I IZDATAKA'!C106+'PLAN RASHODA I IZDATAKA'!C125)</f>
        <v>17105337</v>
      </c>
      <c r="G11" s="36">
        <v>13591092</v>
      </c>
      <c r="H11" s="36">
        <v>12631303</v>
      </c>
      <c r="I11" s="10"/>
      <c r="J11" s="10"/>
    </row>
    <row r="12" spans="1:10" ht="22.5" customHeight="1">
      <c r="A12" s="320" t="s">
        <v>30</v>
      </c>
      <c r="B12" s="321"/>
      <c r="C12" s="321"/>
      <c r="D12" s="321"/>
      <c r="E12" s="322"/>
      <c r="F12" s="25">
        <v>5185800</v>
      </c>
      <c r="G12" s="25">
        <f>SUM('PLAN RASHODA I IZDATAKA'!C206)</f>
        <v>385870</v>
      </c>
      <c r="H12" s="25">
        <v>185870</v>
      </c>
      <c r="I12" s="10"/>
      <c r="J12" s="10"/>
    </row>
    <row r="13" spans="1:10" ht="22.5" customHeight="1">
      <c r="A13" s="315" t="s">
        <v>2</v>
      </c>
      <c r="B13" s="323"/>
      <c r="C13" s="323"/>
      <c r="D13" s="323"/>
      <c r="E13" s="324"/>
      <c r="F13" s="35">
        <f>+F7-F10</f>
        <v>-1004750</v>
      </c>
      <c r="G13" s="35">
        <f>+G7-G10</f>
        <v>-739000</v>
      </c>
      <c r="H13" s="35">
        <f>+H7-H10</f>
        <v>-41520</v>
      </c>
      <c r="J13" s="10"/>
    </row>
    <row r="14" spans="1:8" ht="25.5" customHeight="1">
      <c r="A14" s="325"/>
      <c r="B14" s="311"/>
      <c r="C14" s="311"/>
      <c r="D14" s="311"/>
      <c r="E14" s="311"/>
      <c r="F14" s="312"/>
      <c r="G14" s="312"/>
      <c r="H14" s="312"/>
    </row>
    <row r="15" spans="1:10" ht="27.75" customHeight="1">
      <c r="A15" s="18"/>
      <c r="B15" s="19"/>
      <c r="C15" s="19"/>
      <c r="D15" s="20"/>
      <c r="E15" s="21"/>
      <c r="F15" s="22" t="s">
        <v>35</v>
      </c>
      <c r="G15" s="22" t="s">
        <v>36</v>
      </c>
      <c r="H15" s="23" t="s">
        <v>37</v>
      </c>
      <c r="J15" s="10"/>
    </row>
    <row r="16" spans="1:10" ht="30.75" customHeight="1">
      <c r="A16" s="326" t="s">
        <v>31</v>
      </c>
      <c r="B16" s="327"/>
      <c r="C16" s="327"/>
      <c r="D16" s="327"/>
      <c r="E16" s="328"/>
      <c r="F16" s="37">
        <v>1867713</v>
      </c>
      <c r="G16" s="37">
        <v>949461</v>
      </c>
      <c r="H16" s="38">
        <v>130462</v>
      </c>
      <c r="J16" s="10"/>
    </row>
    <row r="17" spans="1:10" ht="34.5" customHeight="1">
      <c r="A17" s="339" t="s">
        <v>32</v>
      </c>
      <c r="B17" s="340"/>
      <c r="C17" s="340"/>
      <c r="D17" s="340"/>
      <c r="E17" s="341"/>
      <c r="F17" s="39">
        <v>974751</v>
      </c>
      <c r="G17" s="39">
        <v>819000</v>
      </c>
      <c r="H17" s="35">
        <v>130462</v>
      </c>
      <c r="J17" s="10"/>
    </row>
    <row r="18" spans="1:10" s="13" customFormat="1" ht="25.5" customHeight="1">
      <c r="A18" s="310"/>
      <c r="B18" s="311"/>
      <c r="C18" s="311"/>
      <c r="D18" s="311"/>
      <c r="E18" s="311"/>
      <c r="F18" s="312"/>
      <c r="G18" s="312"/>
      <c r="H18" s="312"/>
      <c r="J18" s="40"/>
    </row>
    <row r="19" spans="1:11" s="13" customFormat="1" ht="27.75" customHeight="1">
      <c r="A19" s="18"/>
      <c r="B19" s="19"/>
      <c r="C19" s="19"/>
      <c r="D19" s="20"/>
      <c r="E19" s="21"/>
      <c r="F19" s="22" t="s">
        <v>35</v>
      </c>
      <c r="G19" s="22" t="s">
        <v>36</v>
      </c>
      <c r="H19" s="23" t="s">
        <v>37</v>
      </c>
      <c r="J19" s="40"/>
      <c r="K19" s="40"/>
    </row>
    <row r="20" spans="1:10" s="13" customFormat="1" ht="22.5" customHeight="1">
      <c r="A20" s="313" t="s">
        <v>3</v>
      </c>
      <c r="B20" s="314"/>
      <c r="C20" s="314"/>
      <c r="D20" s="314"/>
      <c r="E20" s="314"/>
      <c r="F20" s="25">
        <f>SUM('PLAN PRIHODA'!K18)</f>
        <v>0</v>
      </c>
      <c r="G20" s="25">
        <f>SUM('PLAN PRIHODA'!K31)</f>
        <v>0</v>
      </c>
      <c r="H20" s="25">
        <f>SUM('PLAN PRIHODA'!K44)</f>
        <v>0</v>
      </c>
      <c r="J20" s="40"/>
    </row>
    <row r="21" spans="1:8" s="13" customFormat="1" ht="23.25" customHeight="1">
      <c r="A21" s="313" t="s">
        <v>4</v>
      </c>
      <c r="B21" s="314"/>
      <c r="C21" s="314"/>
      <c r="D21" s="314"/>
      <c r="E21" s="314"/>
      <c r="F21" s="25"/>
      <c r="G21" s="25"/>
      <c r="H21" s="25">
        <v>0</v>
      </c>
    </row>
    <row r="22" spans="1:11" s="13" customFormat="1" ht="22.5" customHeight="1">
      <c r="A22" s="315" t="s">
        <v>5</v>
      </c>
      <c r="B22" s="316"/>
      <c r="C22" s="316"/>
      <c r="D22" s="316"/>
      <c r="E22" s="316"/>
      <c r="F22" s="34">
        <f>F20-F21</f>
        <v>0</v>
      </c>
      <c r="G22" s="34">
        <f>G20-G21</f>
        <v>0</v>
      </c>
      <c r="H22" s="34">
        <f>H20-H21</f>
        <v>0</v>
      </c>
      <c r="J22" s="41"/>
      <c r="K22" s="40"/>
    </row>
    <row r="23" spans="1:8" s="13" customFormat="1" ht="25.5" customHeight="1">
      <c r="A23" s="310"/>
      <c r="B23" s="311"/>
      <c r="C23" s="311"/>
      <c r="D23" s="311"/>
      <c r="E23" s="311"/>
      <c r="F23" s="312"/>
      <c r="G23" s="312"/>
      <c r="H23" s="312"/>
    </row>
    <row r="24" spans="1:8" s="13" customFormat="1" ht="22.5" customHeight="1">
      <c r="A24" s="329" t="s">
        <v>6</v>
      </c>
      <c r="B24" s="314"/>
      <c r="C24" s="314"/>
      <c r="D24" s="314"/>
      <c r="E24" s="314"/>
      <c r="F24" s="25"/>
      <c r="G24" s="25"/>
      <c r="H24" s="25"/>
    </row>
    <row r="25" spans="1:5" s="13" customFormat="1" ht="18" customHeight="1">
      <c r="A25" s="26"/>
      <c r="B25" s="17"/>
      <c r="C25" s="17"/>
      <c r="D25" s="17"/>
      <c r="E25" s="17"/>
    </row>
    <row r="26" spans="1:8" ht="42" customHeight="1">
      <c r="A26" s="308" t="s">
        <v>33</v>
      </c>
      <c r="B26" s="309"/>
      <c r="C26" s="309"/>
      <c r="D26" s="309"/>
      <c r="E26" s="309"/>
      <c r="F26" s="309"/>
      <c r="G26" s="309"/>
      <c r="H26" s="309"/>
    </row>
    <row r="27" ht="12.75">
      <c r="E27" s="42"/>
    </row>
    <row r="31" spans="6:8" ht="12.75">
      <c r="F31" s="10"/>
      <c r="G31" s="10"/>
      <c r="H31" s="10"/>
    </row>
    <row r="32" spans="6:8" ht="12.75">
      <c r="F32" s="10"/>
      <c r="G32" s="10"/>
      <c r="H32" s="10"/>
    </row>
    <row r="33" spans="5:8" ht="12.75">
      <c r="E33" s="43"/>
      <c r="F33" s="11"/>
      <c r="G33" s="11"/>
      <c r="H33" s="11"/>
    </row>
    <row r="34" spans="5:8" ht="12.75">
      <c r="E34" s="43"/>
      <c r="F34" s="10"/>
      <c r="G34" s="10"/>
      <c r="H34" s="10"/>
    </row>
    <row r="35" spans="5:8" ht="12.75">
      <c r="E35" s="43"/>
      <c r="F35" s="10"/>
      <c r="G35" s="10"/>
      <c r="H35" s="10"/>
    </row>
    <row r="36" spans="5:8" ht="12.75">
      <c r="E36" s="43"/>
      <c r="F36" s="10"/>
      <c r="G36" s="10"/>
      <c r="H36" s="10"/>
    </row>
    <row r="37" spans="5:8" ht="12.75">
      <c r="E37" s="43"/>
      <c r="F37" s="10"/>
      <c r="G37" s="10"/>
      <c r="H37" s="10"/>
    </row>
    <row r="38" ht="12.75">
      <c r="E38" s="43"/>
    </row>
    <row r="43" ht="12.75">
      <c r="F43" s="10"/>
    </row>
    <row r="44" ht="12.75">
      <c r="F44" s="10"/>
    </row>
    <row r="45" ht="12.75">
      <c r="F45" s="10"/>
    </row>
  </sheetData>
  <sheetProtection/>
  <mergeCells count="19">
    <mergeCell ref="A23:H23"/>
    <mergeCell ref="A24:E24"/>
    <mergeCell ref="A11:E11"/>
    <mergeCell ref="A2:H2"/>
    <mergeCell ref="A3:H3"/>
    <mergeCell ref="A4:H4"/>
    <mergeCell ref="A7:E7"/>
    <mergeCell ref="A8:E8"/>
    <mergeCell ref="A17:E17"/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view="pageBreakPreview" zoomScale="120" zoomScaleSheetLayoutView="120" zoomScalePageLayoutView="0" workbookViewId="0" topLeftCell="A1">
      <selection activeCell="A1" sqref="A1:K1"/>
    </sheetView>
  </sheetViews>
  <sheetFormatPr defaultColWidth="11.421875" defaultRowHeight="12.75"/>
  <cols>
    <col min="1" max="1" width="16.00390625" style="7" customWidth="1"/>
    <col min="2" max="3" width="17.57421875" style="217" customWidth="1"/>
    <col min="4" max="4" width="17.57421875" style="248" customWidth="1"/>
    <col min="5" max="6" width="17.57421875" style="69" customWidth="1"/>
    <col min="7" max="7" width="17.57421875" style="210" customWidth="1"/>
    <col min="8" max="8" width="17.57421875" style="69" customWidth="1"/>
    <col min="9" max="9" width="15.421875" style="69" customWidth="1"/>
    <col min="10" max="10" width="14.28125" style="69" customWidth="1"/>
    <col min="11" max="11" width="12.7109375" style="69" customWidth="1"/>
    <col min="12" max="16384" width="11.421875" style="2" customWidth="1"/>
  </cols>
  <sheetData>
    <row r="1" spans="1:11" ht="24" customHeight="1">
      <c r="A1" s="325" t="s">
        <v>159</v>
      </c>
      <c r="B1" s="325"/>
      <c r="C1" s="325"/>
      <c r="D1" s="325"/>
      <c r="E1" s="325"/>
      <c r="F1" s="325"/>
      <c r="G1" s="325"/>
      <c r="H1" s="325"/>
      <c r="I1" s="342"/>
      <c r="J1" s="342"/>
      <c r="K1" s="342"/>
    </row>
    <row r="2" spans="1:11" s="1" customFormat="1" ht="13.5" thickBot="1">
      <c r="A2" s="5"/>
      <c r="B2" s="179"/>
      <c r="C2" s="179"/>
      <c r="D2" s="179"/>
      <c r="E2" s="179"/>
      <c r="F2" s="179"/>
      <c r="G2" s="180"/>
      <c r="H2" s="181"/>
      <c r="I2" s="179"/>
      <c r="J2" s="179"/>
      <c r="K2" s="181" t="s">
        <v>7</v>
      </c>
    </row>
    <row r="3" spans="1:11" s="1" customFormat="1" ht="26.25" customHeight="1" thickBot="1">
      <c r="A3" s="28" t="s">
        <v>8</v>
      </c>
      <c r="B3" s="343" t="s">
        <v>28</v>
      </c>
      <c r="C3" s="344"/>
      <c r="D3" s="344"/>
      <c r="E3" s="344"/>
      <c r="F3" s="344"/>
      <c r="G3" s="344"/>
      <c r="H3" s="344"/>
      <c r="I3" s="345"/>
      <c r="J3" s="345"/>
      <c r="K3" s="346"/>
    </row>
    <row r="4" spans="1:11" s="1" customFormat="1" ht="90" thickBot="1">
      <c r="A4" s="29" t="s">
        <v>42</v>
      </c>
      <c r="B4" s="182" t="s">
        <v>48</v>
      </c>
      <c r="C4" s="182" t="s">
        <v>49</v>
      </c>
      <c r="D4" s="182" t="s">
        <v>50</v>
      </c>
      <c r="E4" s="182" t="s">
        <v>51</v>
      </c>
      <c r="F4" s="182" t="s">
        <v>52</v>
      </c>
      <c r="G4" s="183" t="s">
        <v>53</v>
      </c>
      <c r="H4" s="182" t="s">
        <v>54</v>
      </c>
      <c r="I4" s="182" t="s">
        <v>55</v>
      </c>
      <c r="J4" s="182" t="s">
        <v>56</v>
      </c>
      <c r="K4" s="182" t="s">
        <v>57</v>
      </c>
    </row>
    <row r="5" spans="1:11" s="1" customFormat="1" ht="12.75">
      <c r="A5" s="146">
        <v>634</v>
      </c>
      <c r="B5" s="184"/>
      <c r="C5" s="185"/>
      <c r="D5" s="185"/>
      <c r="E5" s="185"/>
      <c r="F5" s="185"/>
      <c r="G5" s="186">
        <v>4500000</v>
      </c>
      <c r="H5" s="187"/>
      <c r="I5" s="187"/>
      <c r="J5" s="187"/>
      <c r="K5" s="187"/>
    </row>
    <row r="6" spans="1:11" s="1" customFormat="1" ht="12.75" customHeight="1">
      <c r="A6" s="147">
        <v>6361</v>
      </c>
      <c r="B6" s="188"/>
      <c r="C6" s="177"/>
      <c r="D6" s="189"/>
      <c r="E6" s="190"/>
      <c r="F6" s="190"/>
      <c r="G6" s="191">
        <v>10085400</v>
      </c>
      <c r="H6" s="192"/>
      <c r="I6" s="192"/>
      <c r="J6" s="192"/>
      <c r="K6" s="192"/>
    </row>
    <row r="7" spans="1:11" s="1" customFormat="1" ht="12.75" customHeight="1">
      <c r="A7" s="148">
        <v>638</v>
      </c>
      <c r="B7" s="188"/>
      <c r="C7" s="177"/>
      <c r="D7" s="189"/>
      <c r="E7" s="190"/>
      <c r="F7" s="193">
        <v>4978287</v>
      </c>
      <c r="G7" s="191"/>
      <c r="H7" s="192"/>
      <c r="I7" s="192"/>
      <c r="J7" s="192"/>
      <c r="K7" s="192"/>
    </row>
    <row r="8" spans="1:11" s="1" customFormat="1" ht="12.75">
      <c r="A8" s="148">
        <v>639</v>
      </c>
      <c r="B8" s="176"/>
      <c r="C8" s="177"/>
      <c r="D8" s="177"/>
      <c r="E8" s="177"/>
      <c r="F8" s="177">
        <v>13940</v>
      </c>
      <c r="G8" s="194"/>
      <c r="H8" s="195">
        <v>0</v>
      </c>
      <c r="I8" s="195"/>
      <c r="J8" s="195"/>
      <c r="K8" s="195"/>
    </row>
    <row r="9" spans="1:11" s="1" customFormat="1" ht="13.5" thickBot="1">
      <c r="A9" s="149">
        <v>639</v>
      </c>
      <c r="B9" s="176"/>
      <c r="C9" s="177"/>
      <c r="D9" s="177"/>
      <c r="E9" s="177"/>
      <c r="F9" s="177"/>
      <c r="G9" s="194"/>
      <c r="H9" s="195">
        <v>200900</v>
      </c>
      <c r="I9" s="195"/>
      <c r="J9" s="195"/>
      <c r="K9" s="195"/>
    </row>
    <row r="10" spans="1:11" s="1" customFormat="1" ht="12.75">
      <c r="A10" s="150">
        <v>641</v>
      </c>
      <c r="B10" s="176"/>
      <c r="C10" s="177">
        <v>2000</v>
      </c>
      <c r="D10" s="177"/>
      <c r="E10" s="177"/>
      <c r="F10" s="177"/>
      <c r="G10" s="194"/>
      <c r="H10" s="195"/>
      <c r="I10" s="195"/>
      <c r="J10" s="195"/>
      <c r="K10" s="195"/>
    </row>
    <row r="11" spans="1:11" s="1" customFormat="1" ht="12.75">
      <c r="A11" s="144">
        <v>652</v>
      </c>
      <c r="B11" s="176"/>
      <c r="C11" s="177"/>
      <c r="D11" s="177">
        <v>152050</v>
      </c>
      <c r="E11" s="177"/>
      <c r="F11" s="177"/>
      <c r="G11" s="194"/>
      <c r="H11" s="195"/>
      <c r="I11" s="195"/>
      <c r="J11" s="195"/>
      <c r="K11" s="195"/>
    </row>
    <row r="12" spans="1:11" s="1" customFormat="1" ht="12.75">
      <c r="A12" s="144">
        <v>6614</v>
      </c>
      <c r="B12" s="176"/>
      <c r="C12" s="177">
        <v>124180</v>
      </c>
      <c r="D12" s="177"/>
      <c r="E12" s="177"/>
      <c r="F12" s="177"/>
      <c r="G12" s="194"/>
      <c r="H12" s="195"/>
      <c r="I12" s="195"/>
      <c r="J12" s="195"/>
      <c r="K12" s="195"/>
    </row>
    <row r="13" spans="1:11" s="1" customFormat="1" ht="12.75">
      <c r="A13" s="144">
        <v>6615</v>
      </c>
      <c r="B13" s="176"/>
      <c r="C13" s="177">
        <v>78300</v>
      </c>
      <c r="D13" s="177"/>
      <c r="E13" s="177"/>
      <c r="F13" s="177"/>
      <c r="G13" s="194"/>
      <c r="H13" s="195"/>
      <c r="I13" s="195"/>
      <c r="J13" s="195"/>
      <c r="K13" s="195"/>
    </row>
    <row r="14" spans="1:11" s="1" customFormat="1" ht="12.75">
      <c r="A14" s="144">
        <v>663</v>
      </c>
      <c r="B14" s="176"/>
      <c r="C14" s="177"/>
      <c r="D14" s="177"/>
      <c r="E14" s="177"/>
      <c r="F14" s="177"/>
      <c r="G14" s="194"/>
      <c r="H14" s="195"/>
      <c r="I14" s="195">
        <v>9500</v>
      </c>
      <c r="J14" s="195"/>
      <c r="K14" s="195"/>
    </row>
    <row r="15" spans="1:11" s="1" customFormat="1" ht="12.75">
      <c r="A15" s="144">
        <v>671</v>
      </c>
      <c r="B15" s="196">
        <v>10000</v>
      </c>
      <c r="C15" s="197"/>
      <c r="D15" s="197"/>
      <c r="E15" s="197">
        <v>1131830</v>
      </c>
      <c r="F15" s="197"/>
      <c r="G15" s="198"/>
      <c r="H15" s="199">
        <v>0</v>
      </c>
      <c r="I15" s="199"/>
      <c r="J15" s="199"/>
      <c r="K15" s="199"/>
    </row>
    <row r="16" spans="1:11" s="1" customFormat="1" ht="12.75">
      <c r="A16" s="144">
        <v>673</v>
      </c>
      <c r="B16" s="196"/>
      <c r="C16" s="197"/>
      <c r="D16" s="197"/>
      <c r="E16" s="197"/>
      <c r="F16" s="197"/>
      <c r="G16" s="198"/>
      <c r="H16" s="199"/>
      <c r="I16" s="199"/>
      <c r="J16" s="199"/>
      <c r="K16" s="199"/>
    </row>
    <row r="17" spans="1:11" s="1" customFormat="1" ht="13.5" thickBot="1">
      <c r="A17" s="144">
        <v>922</v>
      </c>
      <c r="B17" s="200">
        <v>0</v>
      </c>
      <c r="C17" s="201">
        <v>-40000</v>
      </c>
      <c r="D17" s="201">
        <v>20000</v>
      </c>
      <c r="E17" s="201">
        <v>-50000</v>
      </c>
      <c r="F17" s="201">
        <v>1930713</v>
      </c>
      <c r="G17" s="202">
        <v>7000</v>
      </c>
      <c r="H17" s="203"/>
      <c r="I17" s="203"/>
      <c r="J17" s="203"/>
      <c r="K17" s="203">
        <f>SUM(B17:J17)</f>
        <v>1867713</v>
      </c>
    </row>
    <row r="18" spans="1:11" s="1" customFormat="1" ht="30" customHeight="1" thickBot="1">
      <c r="A18" s="6" t="s">
        <v>9</v>
      </c>
      <c r="B18" s="204">
        <f>SUM(B5:B16)</f>
        <v>10000</v>
      </c>
      <c r="C18" s="204">
        <f aca="true" t="shared" si="0" ref="C18:K18">SUM(C5:C16)</f>
        <v>204480</v>
      </c>
      <c r="D18" s="204">
        <f t="shared" si="0"/>
        <v>152050</v>
      </c>
      <c r="E18" s="204">
        <f t="shared" si="0"/>
        <v>1131830</v>
      </c>
      <c r="F18" s="204">
        <f t="shared" si="0"/>
        <v>4992227</v>
      </c>
      <c r="G18" s="204">
        <f t="shared" si="0"/>
        <v>14585400</v>
      </c>
      <c r="H18" s="204">
        <f t="shared" si="0"/>
        <v>200900</v>
      </c>
      <c r="I18" s="204">
        <f t="shared" si="0"/>
        <v>9500</v>
      </c>
      <c r="J18" s="204">
        <f t="shared" si="0"/>
        <v>0</v>
      </c>
      <c r="K18" s="204">
        <f t="shared" si="0"/>
        <v>0</v>
      </c>
    </row>
    <row r="19" spans="1:11" s="1" customFormat="1" ht="28.5" customHeight="1" thickBot="1" thickTop="1">
      <c r="A19" s="47" t="s">
        <v>29</v>
      </c>
      <c r="B19" s="347">
        <f>B18+C18+D18+E18+F18+G18+H18+I18+J18+K18</f>
        <v>21286387</v>
      </c>
      <c r="C19" s="348"/>
      <c r="D19" s="348"/>
      <c r="E19" s="348"/>
      <c r="F19" s="348"/>
      <c r="G19" s="348"/>
      <c r="H19" s="348"/>
      <c r="I19" s="349"/>
      <c r="J19" s="349"/>
      <c r="K19" s="350"/>
    </row>
    <row r="20" spans="1:8" ht="13.5" thickBot="1">
      <c r="A20" s="4"/>
      <c r="B20" s="207"/>
      <c r="C20" s="207"/>
      <c r="D20" s="208"/>
      <c r="E20" s="209"/>
      <c r="H20" s="181"/>
    </row>
    <row r="21" spans="1:11" ht="26.25" customHeight="1" thickBot="1">
      <c r="A21" s="30" t="s">
        <v>8</v>
      </c>
      <c r="B21" s="343" t="s">
        <v>58</v>
      </c>
      <c r="C21" s="344"/>
      <c r="D21" s="344"/>
      <c r="E21" s="344"/>
      <c r="F21" s="344"/>
      <c r="G21" s="344"/>
      <c r="H21" s="344"/>
      <c r="I21" s="345"/>
      <c r="J21" s="345"/>
      <c r="K21" s="346"/>
    </row>
    <row r="22" spans="1:11" ht="90" thickBot="1">
      <c r="A22" s="31" t="s">
        <v>42</v>
      </c>
      <c r="B22" s="182" t="s">
        <v>48</v>
      </c>
      <c r="C22" s="182" t="s">
        <v>49</v>
      </c>
      <c r="D22" s="182" t="s">
        <v>50</v>
      </c>
      <c r="E22" s="182" t="s">
        <v>51</v>
      </c>
      <c r="F22" s="182" t="s">
        <v>52</v>
      </c>
      <c r="G22" s="183" t="s">
        <v>53</v>
      </c>
      <c r="H22" s="182" t="s">
        <v>54</v>
      </c>
      <c r="I22" s="182" t="s">
        <v>55</v>
      </c>
      <c r="J22" s="182" t="s">
        <v>56</v>
      </c>
      <c r="K22" s="182" t="s">
        <v>57</v>
      </c>
    </row>
    <row r="23" spans="1:11" ht="12.75">
      <c r="A23" s="44">
        <v>63</v>
      </c>
      <c r="B23" s="211"/>
      <c r="C23" s="212"/>
      <c r="D23" s="213"/>
      <c r="E23" s="214"/>
      <c r="F23" s="305">
        <v>1008358</v>
      </c>
      <c r="G23" s="215">
        <v>10387980</v>
      </c>
      <c r="H23" s="216">
        <v>207899</v>
      </c>
      <c r="I23" s="216"/>
      <c r="J23" s="216"/>
      <c r="K23" s="216"/>
    </row>
    <row r="24" spans="1:11" ht="12.75">
      <c r="A24" s="45">
        <v>64</v>
      </c>
      <c r="B24" s="176"/>
      <c r="C24" s="177">
        <v>2060</v>
      </c>
      <c r="D24" s="177"/>
      <c r="E24" s="177"/>
      <c r="F24" s="177"/>
      <c r="G24" s="194"/>
      <c r="H24" s="195"/>
      <c r="I24" s="195"/>
      <c r="J24" s="195"/>
      <c r="K24" s="195"/>
    </row>
    <row r="25" spans="1:11" ht="12.75">
      <c r="A25" s="45">
        <v>65</v>
      </c>
      <c r="B25" s="176"/>
      <c r="C25" s="177"/>
      <c r="D25" s="177">
        <v>176650</v>
      </c>
      <c r="E25" s="177"/>
      <c r="F25" s="177"/>
      <c r="G25" s="194"/>
      <c r="H25" s="195"/>
      <c r="I25" s="195"/>
      <c r="J25" s="195"/>
      <c r="K25" s="195"/>
    </row>
    <row r="26" spans="1:11" ht="12.75">
      <c r="A26" s="45">
        <v>66</v>
      </c>
      <c r="B26" s="176"/>
      <c r="C26" s="177">
        <v>208195</v>
      </c>
      <c r="D26" s="177"/>
      <c r="E26" s="177"/>
      <c r="F26" s="177"/>
      <c r="G26" s="194"/>
      <c r="H26" s="195"/>
      <c r="I26" s="195">
        <v>9550</v>
      </c>
      <c r="J26" s="195"/>
      <c r="K26" s="195"/>
    </row>
    <row r="27" spans="1:11" ht="12.75">
      <c r="A27" s="45">
        <v>67</v>
      </c>
      <c r="B27" s="176">
        <v>10300</v>
      </c>
      <c r="C27" s="177"/>
      <c r="D27" s="177"/>
      <c r="E27" s="177">
        <v>1226970</v>
      </c>
      <c r="F27" s="177"/>
      <c r="G27" s="194"/>
      <c r="H27" s="195"/>
      <c r="I27" s="195"/>
      <c r="J27" s="195"/>
      <c r="K27" s="195"/>
    </row>
    <row r="28" spans="1:11" ht="12.75">
      <c r="A28" s="45"/>
      <c r="B28" s="176"/>
      <c r="C28" s="177"/>
      <c r="D28" s="177"/>
      <c r="E28" s="177"/>
      <c r="F28" s="177"/>
      <c r="G28" s="194"/>
      <c r="H28" s="195"/>
      <c r="I28" s="195"/>
      <c r="J28" s="195"/>
      <c r="K28" s="195"/>
    </row>
    <row r="29" spans="1:11" ht="12.75">
      <c r="A29" s="45"/>
      <c r="B29" s="176"/>
      <c r="C29" s="177"/>
      <c r="D29" s="177"/>
      <c r="E29" s="177"/>
      <c r="F29" s="177"/>
      <c r="G29" s="194"/>
      <c r="H29" s="195"/>
      <c r="I29" s="195"/>
      <c r="J29" s="195"/>
      <c r="K29" s="195"/>
    </row>
    <row r="30" spans="1:11" ht="13.5" thickBot="1">
      <c r="A30" s="46">
        <v>92</v>
      </c>
      <c r="B30" s="200">
        <v>0</v>
      </c>
      <c r="C30" s="201">
        <v>-15000</v>
      </c>
      <c r="D30" s="201">
        <v>20000</v>
      </c>
      <c r="E30" s="201">
        <v>-15000</v>
      </c>
      <c r="F30" s="201">
        <v>902362</v>
      </c>
      <c r="G30" s="202">
        <v>7000</v>
      </c>
      <c r="H30" s="203"/>
      <c r="I30" s="203"/>
      <c r="J30" s="203"/>
      <c r="K30" s="203"/>
    </row>
    <row r="31" spans="1:11" s="1" customFormat="1" ht="30" customHeight="1" thickBot="1">
      <c r="A31" s="6" t="s">
        <v>9</v>
      </c>
      <c r="B31" s="204">
        <f>SUM(B22:B29)</f>
        <v>10300</v>
      </c>
      <c r="C31" s="204">
        <f aca="true" t="shared" si="1" ref="C31:K31">SUM(C22:C29)</f>
        <v>210255</v>
      </c>
      <c r="D31" s="204">
        <f t="shared" si="1"/>
        <v>176650</v>
      </c>
      <c r="E31" s="204">
        <f t="shared" si="1"/>
        <v>1226970</v>
      </c>
      <c r="F31" s="204">
        <f t="shared" si="1"/>
        <v>1008358</v>
      </c>
      <c r="G31" s="204">
        <f t="shared" si="1"/>
        <v>10387980</v>
      </c>
      <c r="H31" s="204">
        <f t="shared" si="1"/>
        <v>207899</v>
      </c>
      <c r="I31" s="204">
        <f t="shared" si="1"/>
        <v>9550</v>
      </c>
      <c r="J31" s="204">
        <f t="shared" si="1"/>
        <v>0</v>
      </c>
      <c r="K31" s="204">
        <f t="shared" si="1"/>
        <v>0</v>
      </c>
    </row>
    <row r="32" spans="1:11" s="1" customFormat="1" ht="28.5" customHeight="1" thickBot="1" thickTop="1">
      <c r="A32" s="47" t="s">
        <v>34</v>
      </c>
      <c r="B32" s="347">
        <f>SUM(B31:K31)</f>
        <v>13237962</v>
      </c>
      <c r="C32" s="348"/>
      <c r="D32" s="348"/>
      <c r="E32" s="348"/>
      <c r="F32" s="348"/>
      <c r="G32" s="348"/>
      <c r="H32" s="348"/>
      <c r="I32" s="349"/>
      <c r="J32" s="349"/>
      <c r="K32" s="350"/>
    </row>
    <row r="33" spans="1:11" s="1" customFormat="1" ht="15" customHeight="1" thickBot="1">
      <c r="A33" s="145"/>
      <c r="B33" s="205"/>
      <c r="C33" s="205"/>
      <c r="D33" s="205"/>
      <c r="E33" s="205"/>
      <c r="F33" s="205"/>
      <c r="G33" s="205"/>
      <c r="H33" s="205"/>
      <c r="I33" s="206"/>
      <c r="J33" s="206"/>
      <c r="K33" s="206"/>
    </row>
    <row r="34" spans="1:11" ht="26.25" customHeight="1" thickBot="1">
      <c r="A34" s="30" t="s">
        <v>8</v>
      </c>
      <c r="B34" s="343" t="s">
        <v>59</v>
      </c>
      <c r="C34" s="344"/>
      <c r="D34" s="344"/>
      <c r="E34" s="344"/>
      <c r="F34" s="344"/>
      <c r="G34" s="344"/>
      <c r="H34" s="344"/>
      <c r="I34" s="345"/>
      <c r="J34" s="345"/>
      <c r="K34" s="346"/>
    </row>
    <row r="35" spans="1:11" ht="90" thickBot="1">
      <c r="A35" s="31" t="s">
        <v>42</v>
      </c>
      <c r="B35" s="182" t="s">
        <v>48</v>
      </c>
      <c r="C35" s="182" t="s">
        <v>49</v>
      </c>
      <c r="D35" s="182" t="s">
        <v>50</v>
      </c>
      <c r="E35" s="182" t="s">
        <v>51</v>
      </c>
      <c r="F35" s="182" t="s">
        <v>52</v>
      </c>
      <c r="G35" s="183" t="s">
        <v>53</v>
      </c>
      <c r="H35" s="182" t="s">
        <v>54</v>
      </c>
      <c r="I35" s="182" t="s">
        <v>55</v>
      </c>
      <c r="J35" s="182" t="s">
        <v>56</v>
      </c>
      <c r="K35" s="182" t="s">
        <v>57</v>
      </c>
    </row>
    <row r="36" spans="1:11" ht="12.75">
      <c r="A36" s="44">
        <v>63</v>
      </c>
      <c r="B36" s="211"/>
      <c r="C36" s="212"/>
      <c r="D36" s="213"/>
      <c r="E36" s="214"/>
      <c r="F36" s="305">
        <v>410788</v>
      </c>
      <c r="G36" s="215">
        <v>10699870</v>
      </c>
      <c r="H36" s="216">
        <v>214140</v>
      </c>
      <c r="I36" s="216"/>
      <c r="J36" s="216"/>
      <c r="K36" s="216"/>
    </row>
    <row r="37" spans="1:11" ht="12.75">
      <c r="A37" s="45">
        <v>64</v>
      </c>
      <c r="B37" s="176"/>
      <c r="C37" s="177">
        <v>2121</v>
      </c>
      <c r="D37" s="177"/>
      <c r="E37" s="177"/>
      <c r="F37" s="177"/>
      <c r="G37" s="194"/>
      <c r="H37" s="195"/>
      <c r="I37" s="195"/>
      <c r="J37" s="195"/>
      <c r="K37" s="195"/>
    </row>
    <row r="38" spans="1:11" ht="12.75">
      <c r="A38" s="45">
        <v>65</v>
      </c>
      <c r="B38" s="176"/>
      <c r="C38" s="177"/>
      <c r="D38" s="177">
        <v>161150</v>
      </c>
      <c r="E38" s="177"/>
      <c r="F38" s="177"/>
      <c r="G38" s="194"/>
      <c r="H38" s="195"/>
      <c r="I38" s="195"/>
      <c r="J38" s="195"/>
      <c r="K38" s="195"/>
    </row>
    <row r="39" spans="1:11" ht="12.75">
      <c r="A39" s="45">
        <v>66</v>
      </c>
      <c r="B39" s="176"/>
      <c r="C39" s="177">
        <v>209039</v>
      </c>
      <c r="D39" s="177"/>
      <c r="E39" s="177"/>
      <c r="F39" s="177"/>
      <c r="G39" s="194"/>
      <c r="H39" s="195"/>
      <c r="I39" s="195">
        <v>10100</v>
      </c>
      <c r="J39" s="195"/>
      <c r="K39" s="195"/>
    </row>
    <row r="40" spans="1:11" ht="12.75">
      <c r="A40" s="45">
        <v>67</v>
      </c>
      <c r="B40" s="176">
        <v>10600</v>
      </c>
      <c r="C40" s="177"/>
      <c r="D40" s="177"/>
      <c r="E40" s="177">
        <v>1057845</v>
      </c>
      <c r="F40" s="177"/>
      <c r="G40" s="194"/>
      <c r="H40" s="195"/>
      <c r="I40" s="195"/>
      <c r="J40" s="195"/>
      <c r="K40" s="195"/>
    </row>
    <row r="41" spans="1:11" ht="13.5" customHeight="1">
      <c r="A41" s="45"/>
      <c r="B41" s="176"/>
      <c r="C41" s="177"/>
      <c r="D41" s="177"/>
      <c r="E41" s="177"/>
      <c r="F41" s="177"/>
      <c r="G41" s="194"/>
      <c r="H41" s="195"/>
      <c r="I41" s="195"/>
      <c r="J41" s="195"/>
      <c r="K41" s="195"/>
    </row>
    <row r="42" spans="1:11" ht="13.5" customHeight="1">
      <c r="A42" s="45"/>
      <c r="B42" s="176"/>
      <c r="C42" s="177"/>
      <c r="D42" s="177"/>
      <c r="E42" s="177"/>
      <c r="F42" s="177"/>
      <c r="G42" s="194"/>
      <c r="H42" s="195"/>
      <c r="I42" s="195"/>
      <c r="J42" s="195"/>
      <c r="K42" s="195"/>
    </row>
    <row r="43" spans="1:11" ht="13.5" customHeight="1" thickBot="1">
      <c r="A43" s="46">
        <v>92</v>
      </c>
      <c r="B43" s="200"/>
      <c r="C43" s="201">
        <v>-10000</v>
      </c>
      <c r="D43" s="201"/>
      <c r="E43" s="201">
        <v>-20000</v>
      </c>
      <c r="F43" s="201">
        <v>71520</v>
      </c>
      <c r="G43" s="202"/>
      <c r="H43" s="203"/>
      <c r="I43" s="203"/>
      <c r="J43" s="203"/>
      <c r="K43" s="203"/>
    </row>
    <row r="44" spans="1:11" s="1" customFormat="1" ht="30" customHeight="1" thickBot="1">
      <c r="A44" s="6" t="s">
        <v>9</v>
      </c>
      <c r="B44" s="204">
        <f>SUM(B36:B42)</f>
        <v>10600</v>
      </c>
      <c r="C44" s="204">
        <f aca="true" t="shared" si="2" ref="C44:K44">SUM(C36:C42)</f>
        <v>211160</v>
      </c>
      <c r="D44" s="204">
        <f t="shared" si="2"/>
        <v>161150</v>
      </c>
      <c r="E44" s="204">
        <f t="shared" si="2"/>
        <v>1057845</v>
      </c>
      <c r="F44" s="204">
        <f t="shared" si="2"/>
        <v>410788</v>
      </c>
      <c r="G44" s="204">
        <f t="shared" si="2"/>
        <v>10699870</v>
      </c>
      <c r="H44" s="204">
        <f t="shared" si="2"/>
        <v>214140</v>
      </c>
      <c r="I44" s="204">
        <f t="shared" si="2"/>
        <v>10100</v>
      </c>
      <c r="J44" s="204">
        <f t="shared" si="2"/>
        <v>0</v>
      </c>
      <c r="K44" s="204">
        <f t="shared" si="2"/>
        <v>0</v>
      </c>
    </row>
    <row r="45" spans="1:11" s="1" customFormat="1" ht="28.5" customHeight="1" thickBot="1" thickTop="1">
      <c r="A45" s="47" t="s">
        <v>38</v>
      </c>
      <c r="B45" s="347">
        <f>B44+C44+D44+E44+F44+G44+H44+I44+J44+K44</f>
        <v>12775653</v>
      </c>
      <c r="C45" s="348"/>
      <c r="D45" s="348"/>
      <c r="E45" s="348"/>
      <c r="F45" s="348"/>
      <c r="G45" s="348"/>
      <c r="H45" s="348"/>
      <c r="I45" s="349"/>
      <c r="J45" s="349"/>
      <c r="K45" s="350"/>
    </row>
    <row r="46" spans="3:5" ht="13.5" customHeight="1">
      <c r="C46" s="218"/>
      <c r="D46" s="219"/>
      <c r="E46" s="220"/>
    </row>
    <row r="47" spans="3:5" ht="13.5" customHeight="1">
      <c r="C47" s="218"/>
      <c r="D47" s="221"/>
      <c r="E47" s="222"/>
    </row>
    <row r="48" spans="4:5" ht="13.5" customHeight="1">
      <c r="D48" s="223"/>
      <c r="E48" s="224"/>
    </row>
    <row r="49" spans="4:5" ht="13.5" customHeight="1">
      <c r="D49" s="225"/>
      <c r="E49" s="226"/>
    </row>
    <row r="50" spans="4:5" ht="13.5" customHeight="1">
      <c r="D50" s="219"/>
      <c r="E50" s="227"/>
    </row>
    <row r="51" spans="3:5" ht="28.5" customHeight="1">
      <c r="C51" s="218"/>
      <c r="D51" s="219"/>
      <c r="E51" s="228"/>
    </row>
    <row r="52" spans="3:5" ht="13.5" customHeight="1">
      <c r="C52" s="218"/>
      <c r="D52" s="219"/>
      <c r="E52" s="222"/>
    </row>
    <row r="53" spans="4:5" ht="13.5" customHeight="1">
      <c r="D53" s="219"/>
      <c r="E53" s="227"/>
    </row>
    <row r="54" spans="1:7" ht="13.5" customHeight="1">
      <c r="A54" s="2"/>
      <c r="D54" s="219"/>
      <c r="E54" s="226"/>
      <c r="G54" s="69"/>
    </row>
    <row r="55" spans="1:7" ht="13.5" customHeight="1">
      <c r="A55" s="2"/>
      <c r="D55" s="219"/>
      <c r="E55" s="227"/>
      <c r="G55" s="69"/>
    </row>
    <row r="56" spans="1:7" ht="22.5" customHeight="1">
      <c r="A56" s="2"/>
      <c r="D56" s="219"/>
      <c r="E56" s="229"/>
      <c r="G56" s="69"/>
    </row>
    <row r="57" spans="1:7" ht="13.5" customHeight="1">
      <c r="A57" s="2"/>
      <c r="D57" s="223"/>
      <c r="E57" s="224"/>
      <c r="G57" s="69"/>
    </row>
    <row r="58" spans="1:7" ht="13.5" customHeight="1">
      <c r="A58" s="2"/>
      <c r="B58" s="218"/>
      <c r="D58" s="223"/>
      <c r="E58" s="230"/>
      <c r="G58" s="69"/>
    </row>
    <row r="59" spans="1:7" ht="13.5" customHeight="1">
      <c r="A59" s="2"/>
      <c r="C59" s="218"/>
      <c r="D59" s="223"/>
      <c r="E59" s="231"/>
      <c r="G59" s="69"/>
    </row>
    <row r="60" spans="1:7" ht="13.5" customHeight="1">
      <c r="A60" s="2"/>
      <c r="C60" s="218"/>
      <c r="D60" s="225"/>
      <c r="E60" s="222"/>
      <c r="G60" s="69"/>
    </row>
    <row r="61" spans="1:7" ht="13.5" customHeight="1">
      <c r="A61" s="2"/>
      <c r="D61" s="219"/>
      <c r="E61" s="227"/>
      <c r="G61" s="69"/>
    </row>
    <row r="62" spans="1:7" ht="13.5" customHeight="1">
      <c r="A62" s="2"/>
      <c r="B62" s="218"/>
      <c r="D62" s="219"/>
      <c r="E62" s="220"/>
      <c r="G62" s="69"/>
    </row>
    <row r="63" spans="1:7" ht="13.5" customHeight="1">
      <c r="A63" s="2"/>
      <c r="C63" s="218"/>
      <c r="D63" s="219"/>
      <c r="E63" s="230"/>
      <c r="G63" s="69"/>
    </row>
    <row r="64" spans="1:7" ht="13.5" customHeight="1">
      <c r="A64" s="2"/>
      <c r="C64" s="218"/>
      <c r="D64" s="225"/>
      <c r="E64" s="222"/>
      <c r="G64" s="69"/>
    </row>
    <row r="65" spans="1:7" ht="13.5" customHeight="1">
      <c r="A65" s="2"/>
      <c r="D65" s="223"/>
      <c r="E65" s="227"/>
      <c r="G65" s="69"/>
    </row>
    <row r="66" spans="1:7" ht="13.5" customHeight="1">
      <c r="A66" s="2"/>
      <c r="C66" s="218"/>
      <c r="D66" s="223"/>
      <c r="E66" s="230"/>
      <c r="G66" s="69"/>
    </row>
    <row r="67" spans="1:7" ht="22.5" customHeight="1">
      <c r="A67" s="2"/>
      <c r="D67" s="225"/>
      <c r="E67" s="229"/>
      <c r="G67" s="69"/>
    </row>
    <row r="68" spans="1:7" ht="13.5" customHeight="1">
      <c r="A68" s="2"/>
      <c r="D68" s="219"/>
      <c r="E68" s="227"/>
      <c r="G68" s="69"/>
    </row>
    <row r="69" spans="1:7" ht="13.5" customHeight="1">
      <c r="A69" s="2"/>
      <c r="D69" s="225"/>
      <c r="E69" s="222"/>
      <c r="G69" s="69"/>
    </row>
    <row r="70" spans="4:7" ht="13.5" customHeight="1">
      <c r="D70" s="219"/>
      <c r="E70" s="227"/>
      <c r="G70" s="69"/>
    </row>
    <row r="71" spans="4:7" ht="13.5" customHeight="1">
      <c r="D71" s="219"/>
      <c r="E71" s="227"/>
      <c r="G71" s="69"/>
    </row>
    <row r="72" spans="1:7" ht="13.5" customHeight="1">
      <c r="A72" s="8"/>
      <c r="D72" s="232"/>
      <c r="E72" s="230"/>
      <c r="G72" s="69"/>
    </row>
    <row r="73" spans="2:7" ht="13.5" customHeight="1">
      <c r="B73" s="218"/>
      <c r="C73" s="218"/>
      <c r="D73" s="233"/>
      <c r="E73" s="230"/>
      <c r="G73" s="69"/>
    </row>
    <row r="74" spans="2:7" ht="13.5" customHeight="1">
      <c r="B74" s="218"/>
      <c r="C74" s="218"/>
      <c r="D74" s="233"/>
      <c r="E74" s="220"/>
      <c r="G74" s="69"/>
    </row>
    <row r="75" spans="2:7" ht="13.5" customHeight="1">
      <c r="B75" s="218"/>
      <c r="C75" s="218"/>
      <c r="D75" s="225"/>
      <c r="E75" s="226"/>
      <c r="G75" s="69"/>
    </row>
    <row r="76" spans="4:7" ht="12.75">
      <c r="D76" s="219"/>
      <c r="E76" s="227"/>
      <c r="G76" s="69"/>
    </row>
    <row r="77" spans="2:7" ht="12.75">
      <c r="B77" s="218"/>
      <c r="D77" s="219"/>
      <c r="E77" s="230"/>
      <c r="G77" s="69"/>
    </row>
    <row r="78" spans="3:7" ht="12.75">
      <c r="C78" s="218"/>
      <c r="D78" s="219"/>
      <c r="E78" s="220"/>
      <c r="G78" s="69"/>
    </row>
    <row r="79" spans="3:7" ht="12.75">
      <c r="C79" s="218"/>
      <c r="D79" s="225"/>
      <c r="E79" s="222"/>
      <c r="G79" s="69"/>
    </row>
    <row r="80" spans="4:7" ht="12.75">
      <c r="D80" s="219"/>
      <c r="E80" s="227"/>
      <c r="G80" s="69"/>
    </row>
    <row r="81" spans="4:7" ht="12.75">
      <c r="D81" s="219"/>
      <c r="E81" s="227"/>
      <c r="G81" s="69"/>
    </row>
    <row r="82" spans="4:7" ht="12.75">
      <c r="D82" s="234"/>
      <c r="E82" s="235"/>
      <c r="G82" s="69"/>
    </row>
    <row r="83" spans="4:7" ht="12.75">
      <c r="D83" s="219"/>
      <c r="E83" s="227"/>
      <c r="G83" s="69"/>
    </row>
    <row r="84" spans="4:7" ht="12.75">
      <c r="D84" s="219"/>
      <c r="E84" s="227"/>
      <c r="G84" s="69"/>
    </row>
    <row r="85" spans="4:7" ht="12.75">
      <c r="D85" s="219"/>
      <c r="E85" s="227"/>
      <c r="G85" s="69"/>
    </row>
    <row r="86" spans="4:7" ht="12.75">
      <c r="D86" s="225"/>
      <c r="E86" s="222"/>
      <c r="G86" s="69"/>
    </row>
    <row r="87" spans="4:7" ht="12.75">
      <c r="D87" s="219"/>
      <c r="E87" s="227"/>
      <c r="G87" s="69"/>
    </row>
    <row r="88" spans="4:7" ht="12.75">
      <c r="D88" s="225"/>
      <c r="E88" s="222"/>
      <c r="G88" s="69"/>
    </row>
    <row r="89" spans="4:7" ht="12.75">
      <c r="D89" s="219"/>
      <c r="E89" s="227"/>
      <c r="G89" s="69"/>
    </row>
    <row r="90" spans="4:7" ht="12.75">
      <c r="D90" s="219"/>
      <c r="E90" s="227"/>
      <c r="G90" s="69"/>
    </row>
    <row r="91" spans="4:7" ht="12.75">
      <c r="D91" s="219"/>
      <c r="E91" s="227"/>
      <c r="G91" s="69"/>
    </row>
    <row r="92" spans="4:7" ht="12.75">
      <c r="D92" s="219"/>
      <c r="E92" s="227"/>
      <c r="G92" s="69"/>
    </row>
    <row r="93" spans="1:7" ht="28.5" customHeight="1">
      <c r="A93" s="9"/>
      <c r="B93" s="236"/>
      <c r="C93" s="236"/>
      <c r="D93" s="237"/>
      <c r="E93" s="238"/>
      <c r="G93" s="69"/>
    </row>
    <row r="94" spans="3:7" ht="12.75">
      <c r="C94" s="218"/>
      <c r="D94" s="219"/>
      <c r="E94" s="220"/>
      <c r="G94" s="69"/>
    </row>
    <row r="95" spans="4:7" ht="12.75">
      <c r="D95" s="239"/>
      <c r="E95" s="240"/>
      <c r="G95" s="69"/>
    </row>
    <row r="96" spans="4:7" ht="12.75">
      <c r="D96" s="219"/>
      <c r="E96" s="227"/>
      <c r="G96" s="69"/>
    </row>
    <row r="97" spans="4:7" ht="12.75">
      <c r="D97" s="234"/>
      <c r="E97" s="235"/>
      <c r="G97" s="69"/>
    </row>
    <row r="98" spans="4:7" ht="12.75">
      <c r="D98" s="234"/>
      <c r="E98" s="235"/>
      <c r="G98" s="69"/>
    </row>
    <row r="99" spans="4:7" ht="12.75">
      <c r="D99" s="219"/>
      <c r="E99" s="227"/>
      <c r="G99" s="69"/>
    </row>
    <row r="100" spans="4:7" ht="12.75">
      <c r="D100" s="225"/>
      <c r="E100" s="222"/>
      <c r="G100" s="69"/>
    </row>
    <row r="101" spans="4:7" ht="12.75">
      <c r="D101" s="219"/>
      <c r="E101" s="227"/>
      <c r="G101" s="69"/>
    </row>
    <row r="102" spans="1:7" ht="12.75">
      <c r="A102" s="2"/>
      <c r="B102" s="69"/>
      <c r="D102" s="219"/>
      <c r="E102" s="227"/>
      <c r="G102" s="69"/>
    </row>
    <row r="103" spans="1:7" ht="12.75">
      <c r="A103" s="2"/>
      <c r="B103" s="69"/>
      <c r="D103" s="225"/>
      <c r="E103" s="222"/>
      <c r="G103" s="69"/>
    </row>
    <row r="104" spans="1:7" ht="12.75">
      <c r="A104" s="2"/>
      <c r="B104" s="69"/>
      <c r="D104" s="219"/>
      <c r="E104" s="227"/>
      <c r="G104" s="69"/>
    </row>
    <row r="105" spans="1:7" ht="12.75">
      <c r="A105" s="2"/>
      <c r="B105" s="69"/>
      <c r="D105" s="234"/>
      <c r="E105" s="235"/>
      <c r="G105" s="69"/>
    </row>
    <row r="106" spans="1:7" ht="12.75">
      <c r="A106" s="2"/>
      <c r="B106" s="69"/>
      <c r="D106" s="225"/>
      <c r="E106" s="240"/>
      <c r="G106" s="69"/>
    </row>
    <row r="107" spans="1:7" ht="12.75">
      <c r="A107" s="2"/>
      <c r="B107" s="69"/>
      <c r="D107" s="223"/>
      <c r="E107" s="235"/>
      <c r="G107" s="69"/>
    </row>
    <row r="108" spans="1:7" ht="12.75">
      <c r="A108" s="2"/>
      <c r="B108" s="69"/>
      <c r="D108" s="225"/>
      <c r="E108" s="222"/>
      <c r="G108" s="69"/>
    </row>
    <row r="109" spans="1:7" ht="12.75">
      <c r="A109" s="2"/>
      <c r="B109" s="69"/>
      <c r="D109" s="219"/>
      <c r="E109" s="227"/>
      <c r="G109" s="69"/>
    </row>
    <row r="110" spans="1:7" ht="12.75">
      <c r="A110" s="2"/>
      <c r="B110" s="69"/>
      <c r="C110" s="218"/>
      <c r="D110" s="219"/>
      <c r="E110" s="220"/>
      <c r="G110" s="69"/>
    </row>
    <row r="111" spans="1:7" ht="12.75">
      <c r="A111" s="2"/>
      <c r="B111" s="69"/>
      <c r="D111" s="223"/>
      <c r="E111" s="222"/>
      <c r="G111" s="69"/>
    </row>
    <row r="112" spans="1:7" ht="12.75">
      <c r="A112" s="2"/>
      <c r="B112" s="69"/>
      <c r="D112" s="223"/>
      <c r="E112" s="235"/>
      <c r="G112" s="69"/>
    </row>
    <row r="113" spans="1:7" ht="12.75">
      <c r="A113" s="2"/>
      <c r="B113" s="69"/>
      <c r="C113" s="218"/>
      <c r="D113" s="223"/>
      <c r="E113" s="241"/>
      <c r="G113" s="69"/>
    </row>
    <row r="114" spans="1:7" ht="12.75">
      <c r="A114" s="2"/>
      <c r="B114" s="69"/>
      <c r="C114" s="218"/>
      <c r="D114" s="225"/>
      <c r="E114" s="226"/>
      <c r="G114" s="69"/>
    </row>
    <row r="115" spans="1:7" ht="12.75">
      <c r="A115" s="2"/>
      <c r="B115" s="69"/>
      <c r="D115" s="219"/>
      <c r="E115" s="227"/>
      <c r="G115" s="69"/>
    </row>
    <row r="116" spans="1:7" ht="12.75">
      <c r="A116" s="2"/>
      <c r="B116" s="69"/>
      <c r="D116" s="239"/>
      <c r="E116" s="242"/>
      <c r="G116" s="69"/>
    </row>
    <row r="117" spans="1:7" ht="11.25" customHeight="1">
      <c r="A117" s="2"/>
      <c r="B117" s="69"/>
      <c r="D117" s="234"/>
      <c r="E117" s="235"/>
      <c r="G117" s="69"/>
    </row>
    <row r="118" spans="2:7" ht="24" customHeight="1">
      <c r="B118" s="218"/>
      <c r="D118" s="234"/>
      <c r="E118" s="243"/>
      <c r="G118" s="69"/>
    </row>
    <row r="119" spans="3:7" ht="15" customHeight="1">
      <c r="C119" s="218"/>
      <c r="D119" s="234"/>
      <c r="E119" s="243"/>
      <c r="G119" s="69"/>
    </row>
    <row r="120" spans="4:7" ht="11.25" customHeight="1">
      <c r="D120" s="239"/>
      <c r="E120" s="240"/>
      <c r="G120" s="69"/>
    </row>
    <row r="121" spans="4:7" ht="12.75">
      <c r="D121" s="234"/>
      <c r="E121" s="235"/>
      <c r="G121" s="69"/>
    </row>
    <row r="122" spans="2:7" ht="13.5" customHeight="1">
      <c r="B122" s="218"/>
      <c r="D122" s="234"/>
      <c r="E122" s="244"/>
      <c r="G122" s="69"/>
    </row>
    <row r="123" spans="3:7" ht="12.75" customHeight="1">
      <c r="C123" s="218"/>
      <c r="D123" s="234"/>
      <c r="E123" s="220"/>
      <c r="G123" s="69"/>
    </row>
    <row r="124" spans="3:7" ht="12.75" customHeight="1">
      <c r="C124" s="218"/>
      <c r="D124" s="225"/>
      <c r="E124" s="226"/>
      <c r="G124" s="69"/>
    </row>
    <row r="125" spans="4:7" ht="12.75">
      <c r="D125" s="219"/>
      <c r="E125" s="227"/>
      <c r="G125" s="69"/>
    </row>
    <row r="126" spans="3:7" ht="12.75">
      <c r="C126" s="218"/>
      <c r="D126" s="219"/>
      <c r="E126" s="241"/>
      <c r="G126" s="69"/>
    </row>
    <row r="127" spans="4:7" ht="12.75">
      <c r="D127" s="239"/>
      <c r="E127" s="240"/>
      <c r="G127" s="69"/>
    </row>
    <row r="128" spans="4:7" ht="12.75">
      <c r="D128" s="234"/>
      <c r="E128" s="235"/>
      <c r="G128" s="69"/>
    </row>
    <row r="129" spans="4:7" ht="12.75">
      <c r="D129" s="219"/>
      <c r="E129" s="227"/>
      <c r="G129" s="69"/>
    </row>
    <row r="130" spans="1:7" ht="19.5" customHeight="1">
      <c r="A130" s="12"/>
      <c r="B130" s="207"/>
      <c r="C130" s="207"/>
      <c r="D130" s="207"/>
      <c r="E130" s="230"/>
      <c r="G130" s="69"/>
    </row>
    <row r="131" spans="1:7" ht="15" customHeight="1">
      <c r="A131" s="8"/>
      <c r="D131" s="232"/>
      <c r="E131" s="230"/>
      <c r="G131" s="69"/>
    </row>
    <row r="132" spans="1:7" ht="12.75">
      <c r="A132" s="8"/>
      <c r="B132" s="218"/>
      <c r="D132" s="232"/>
      <c r="E132" s="220"/>
      <c r="G132" s="69"/>
    </row>
    <row r="133" spans="3:7" ht="12.75">
      <c r="C133" s="218"/>
      <c r="D133" s="219"/>
      <c r="E133" s="230"/>
      <c r="G133" s="69"/>
    </row>
    <row r="134" spans="4:7" ht="12.75">
      <c r="D134" s="221"/>
      <c r="E134" s="222"/>
      <c r="G134" s="69"/>
    </row>
    <row r="135" spans="2:7" ht="12.75">
      <c r="B135" s="218"/>
      <c r="D135" s="219"/>
      <c r="E135" s="220"/>
      <c r="G135" s="69"/>
    </row>
    <row r="136" spans="3:7" ht="12.75">
      <c r="C136" s="218"/>
      <c r="D136" s="219"/>
      <c r="E136" s="220"/>
      <c r="G136" s="69"/>
    </row>
    <row r="137" spans="4:7" ht="12.75">
      <c r="D137" s="225"/>
      <c r="E137" s="226"/>
      <c r="G137" s="69"/>
    </row>
    <row r="138" spans="3:7" ht="22.5" customHeight="1">
      <c r="C138" s="218"/>
      <c r="D138" s="219"/>
      <c r="E138" s="228"/>
      <c r="G138" s="69"/>
    </row>
    <row r="139" spans="4:7" ht="12.75">
      <c r="D139" s="219"/>
      <c r="E139" s="226"/>
      <c r="G139" s="69"/>
    </row>
    <row r="140" spans="2:7" ht="12.75">
      <c r="B140" s="218"/>
      <c r="D140" s="223"/>
      <c r="E140" s="230"/>
      <c r="G140" s="69"/>
    </row>
    <row r="141" spans="3:7" ht="12.75">
      <c r="C141" s="218"/>
      <c r="D141" s="223"/>
      <c r="E141" s="231"/>
      <c r="G141" s="69"/>
    </row>
    <row r="142" spans="4:7" ht="12.75">
      <c r="D142" s="225"/>
      <c r="E142" s="222"/>
      <c r="G142" s="69"/>
    </row>
    <row r="143" spans="1:7" ht="13.5" customHeight="1">
      <c r="A143" s="8"/>
      <c r="D143" s="232"/>
      <c r="E143" s="230"/>
      <c r="G143" s="69"/>
    </row>
    <row r="144" spans="2:7" ht="13.5" customHeight="1">
      <c r="B144" s="218"/>
      <c r="D144" s="219"/>
      <c r="E144" s="230"/>
      <c r="G144" s="69"/>
    </row>
    <row r="145" spans="3:7" ht="13.5" customHeight="1">
      <c r="C145" s="218"/>
      <c r="D145" s="219"/>
      <c r="E145" s="220"/>
      <c r="G145" s="69"/>
    </row>
    <row r="146" spans="3:7" ht="12.75">
      <c r="C146" s="218"/>
      <c r="D146" s="225"/>
      <c r="E146" s="222"/>
      <c r="G146" s="69"/>
    </row>
    <row r="147" spans="3:7" ht="12.75">
      <c r="C147" s="218"/>
      <c r="D147" s="219"/>
      <c r="E147" s="220"/>
      <c r="G147" s="69"/>
    </row>
    <row r="148" spans="4:7" ht="12.75">
      <c r="D148" s="239"/>
      <c r="E148" s="240"/>
      <c r="G148" s="69"/>
    </row>
    <row r="149" spans="3:7" ht="12.75">
      <c r="C149" s="218"/>
      <c r="D149" s="223"/>
      <c r="E149" s="241"/>
      <c r="G149" s="69"/>
    </row>
    <row r="150" spans="3:5" ht="12.75">
      <c r="C150" s="218"/>
      <c r="D150" s="225"/>
      <c r="E150" s="226"/>
    </row>
    <row r="151" spans="4:5" ht="12.75">
      <c r="D151" s="239"/>
      <c r="E151" s="245"/>
    </row>
    <row r="152" spans="2:5" ht="12.75">
      <c r="B152" s="218"/>
      <c r="D152" s="234"/>
      <c r="E152" s="244"/>
    </row>
    <row r="153" spans="3:5" ht="12.75">
      <c r="C153" s="218"/>
      <c r="D153" s="234"/>
      <c r="E153" s="220"/>
    </row>
    <row r="154" spans="3:5" ht="12.75">
      <c r="C154" s="218"/>
      <c r="D154" s="225"/>
      <c r="E154" s="226"/>
    </row>
    <row r="155" spans="3:5" ht="12.75">
      <c r="C155" s="218"/>
      <c r="D155" s="225"/>
      <c r="E155" s="226"/>
    </row>
    <row r="156" spans="4:5" ht="12.75">
      <c r="D156" s="219"/>
      <c r="E156" s="227"/>
    </row>
    <row r="157" spans="1:11" s="13" customFormat="1" ht="18" customHeight="1">
      <c r="A157" s="351"/>
      <c r="B157" s="352"/>
      <c r="C157" s="352"/>
      <c r="D157" s="352"/>
      <c r="E157" s="352"/>
      <c r="F157" s="246"/>
      <c r="G157" s="247"/>
      <c r="H157" s="246"/>
      <c r="I157" s="246"/>
      <c r="J157" s="246"/>
      <c r="K157" s="246"/>
    </row>
    <row r="158" spans="1:5" ht="28.5" customHeight="1">
      <c r="A158" s="9"/>
      <c r="B158" s="236"/>
      <c r="C158" s="236"/>
      <c r="D158" s="237"/>
      <c r="E158" s="238"/>
    </row>
    <row r="160" spans="1:5" ht="15.75">
      <c r="A160" s="14"/>
      <c r="B160" s="218"/>
      <c r="C160" s="218"/>
      <c r="D160" s="178"/>
      <c r="E160" s="83"/>
    </row>
    <row r="161" spans="1:5" ht="12.75">
      <c r="A161" s="8"/>
      <c r="B161" s="218"/>
      <c r="C161" s="218"/>
      <c r="D161" s="178"/>
      <c r="E161" s="83"/>
    </row>
    <row r="162" spans="1:5" ht="17.25" customHeight="1">
      <c r="A162" s="8"/>
      <c r="B162" s="218"/>
      <c r="C162" s="218"/>
      <c r="D162" s="178"/>
      <c r="E162" s="83"/>
    </row>
    <row r="163" spans="1:5" ht="13.5" customHeight="1">
      <c r="A163" s="8"/>
      <c r="B163" s="218"/>
      <c r="C163" s="218"/>
      <c r="D163" s="178"/>
      <c r="E163" s="83"/>
    </row>
    <row r="164" spans="1:5" ht="12.75">
      <c r="A164" s="8"/>
      <c r="B164" s="218"/>
      <c r="C164" s="218"/>
      <c r="D164" s="178"/>
      <c r="E164" s="83"/>
    </row>
    <row r="165" spans="1:3" ht="12.75">
      <c r="A165" s="8"/>
      <c r="B165" s="218"/>
      <c r="C165" s="218"/>
    </row>
    <row r="166" spans="1:7" ht="12.75">
      <c r="A166" s="8"/>
      <c r="B166" s="218"/>
      <c r="C166" s="218"/>
      <c r="D166" s="178"/>
      <c r="E166" s="83"/>
      <c r="G166" s="69"/>
    </row>
    <row r="167" spans="1:7" ht="12.75">
      <c r="A167" s="8"/>
      <c r="B167" s="218"/>
      <c r="C167" s="218"/>
      <c r="D167" s="178"/>
      <c r="E167" s="249"/>
      <c r="G167" s="69"/>
    </row>
    <row r="168" spans="1:7" ht="12.75">
      <c r="A168" s="8"/>
      <c r="B168" s="218"/>
      <c r="C168" s="218"/>
      <c r="D168" s="178"/>
      <c r="E168" s="83"/>
      <c r="G168" s="69"/>
    </row>
    <row r="169" spans="1:7" ht="22.5" customHeight="1">
      <c r="A169" s="8"/>
      <c r="B169" s="218"/>
      <c r="C169" s="218"/>
      <c r="D169" s="178"/>
      <c r="E169" s="228"/>
      <c r="G169" s="69"/>
    </row>
    <row r="170" spans="4:7" ht="22.5" customHeight="1">
      <c r="D170" s="225"/>
      <c r="E170" s="229"/>
      <c r="G170" s="69"/>
    </row>
  </sheetData>
  <sheetProtection/>
  <mergeCells count="8">
    <mergeCell ref="A1:K1"/>
    <mergeCell ref="B21:K21"/>
    <mergeCell ref="B32:K32"/>
    <mergeCell ref="B34:K34"/>
    <mergeCell ref="B45:K45"/>
    <mergeCell ref="A157:E157"/>
    <mergeCell ref="B3:K3"/>
    <mergeCell ref="B19:K1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300" verticalDpi="300" orientation="landscape" paperSize="9" scale="79" r:id="rId2"/>
  <rowBreaks count="3" manualBreakCount="3">
    <brk id="19" max="10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4"/>
  <sheetViews>
    <sheetView tabSelected="1" zoomScale="110" zoomScaleNormal="110" workbookViewId="0" topLeftCell="A1">
      <selection activeCell="A187" sqref="A187"/>
    </sheetView>
  </sheetViews>
  <sheetFormatPr defaultColWidth="11.421875" defaultRowHeight="12.75"/>
  <cols>
    <col min="1" max="1" width="8.7109375" style="103" customWidth="1"/>
    <col min="2" max="2" width="29.8515625" style="102" customWidth="1"/>
    <col min="3" max="3" width="14.140625" style="69" customWidth="1"/>
    <col min="4" max="4" width="13.00390625" style="160" customWidth="1"/>
    <col min="5" max="5" width="13.7109375" style="69" customWidth="1"/>
    <col min="6" max="6" width="13.7109375" style="160" customWidth="1"/>
    <col min="7" max="7" width="12.57421875" style="160" customWidth="1"/>
    <col min="8" max="8" width="12.28125" style="160" customWidth="1"/>
    <col min="9" max="9" width="13.7109375" style="160" customWidth="1"/>
    <col min="10" max="10" width="11.8515625" style="160" customWidth="1"/>
    <col min="11" max="11" width="12.57421875" style="160" customWidth="1"/>
    <col min="12" max="12" width="11.57421875" style="160" customWidth="1"/>
    <col min="13" max="13" width="10.421875" style="160" customWidth="1"/>
    <col min="14" max="16384" width="11.421875" style="2" customWidth="1"/>
  </cols>
  <sheetData>
    <row r="1" spans="1:13" ht="18" customHeight="1">
      <c r="A1" s="353" t="s">
        <v>154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2.75" customHeight="1">
      <c r="A2" s="88"/>
      <c r="B2" s="89"/>
      <c r="C2" s="89"/>
      <c r="D2" s="161"/>
      <c r="E2" s="89"/>
      <c r="F2" s="161"/>
      <c r="G2" s="161"/>
      <c r="H2" s="161"/>
      <c r="I2" s="161"/>
      <c r="J2" s="161"/>
      <c r="K2" s="161"/>
      <c r="L2" s="161"/>
      <c r="M2" s="161"/>
    </row>
    <row r="3" spans="1:13" s="3" customFormat="1" ht="127.5">
      <c r="A3" s="90" t="s">
        <v>10</v>
      </c>
      <c r="B3" s="91" t="s">
        <v>11</v>
      </c>
      <c r="C3" s="90" t="s">
        <v>45</v>
      </c>
      <c r="D3" s="162" t="s">
        <v>48</v>
      </c>
      <c r="E3" s="90" t="s">
        <v>49</v>
      </c>
      <c r="F3" s="162" t="s">
        <v>50</v>
      </c>
      <c r="G3" s="162" t="s">
        <v>51</v>
      </c>
      <c r="H3" s="162" t="s">
        <v>52</v>
      </c>
      <c r="I3" s="162" t="s">
        <v>53</v>
      </c>
      <c r="J3" s="162" t="s">
        <v>54</v>
      </c>
      <c r="K3" s="162" t="s">
        <v>55</v>
      </c>
      <c r="L3" s="162" t="s">
        <v>56</v>
      </c>
      <c r="M3" s="162" t="s">
        <v>57</v>
      </c>
    </row>
    <row r="4" spans="1:13" ht="12.75">
      <c r="A4" s="92"/>
      <c r="B4" s="93"/>
      <c r="C4" s="94"/>
      <c r="D4" s="163"/>
      <c r="E4" s="94"/>
      <c r="F4" s="163"/>
      <c r="G4" s="163"/>
      <c r="H4" s="163"/>
      <c r="I4" s="163"/>
      <c r="J4" s="163"/>
      <c r="K4" s="163"/>
      <c r="L4" s="163"/>
      <c r="M4" s="163"/>
    </row>
    <row r="5" spans="1:13" s="3" customFormat="1" ht="12.75">
      <c r="A5" s="95"/>
      <c r="B5" s="96" t="s">
        <v>24</v>
      </c>
      <c r="C5" s="97"/>
      <c r="D5" s="164"/>
      <c r="E5" s="97"/>
      <c r="F5" s="164"/>
      <c r="G5" s="164"/>
      <c r="H5" s="164"/>
      <c r="I5" s="164"/>
      <c r="J5" s="164"/>
      <c r="K5" s="164"/>
      <c r="L5" s="164"/>
      <c r="M5" s="164"/>
    </row>
    <row r="6" spans="1:13" ht="12.75" customHeight="1">
      <c r="A6" s="80"/>
      <c r="B6" s="79" t="s">
        <v>111</v>
      </c>
      <c r="C6" s="98"/>
      <c r="D6" s="68"/>
      <c r="E6" s="98"/>
      <c r="F6" s="68"/>
      <c r="G6" s="68"/>
      <c r="H6" s="68"/>
      <c r="I6" s="68"/>
      <c r="J6" s="68"/>
      <c r="K6" s="68"/>
      <c r="L6" s="68"/>
      <c r="M6" s="68"/>
    </row>
    <row r="7" spans="1:13" s="3" customFormat="1" ht="12.75" customHeight="1">
      <c r="A7" s="85" t="s">
        <v>109</v>
      </c>
      <c r="B7" s="105" t="s">
        <v>110</v>
      </c>
      <c r="C7" s="105"/>
      <c r="D7" s="165"/>
      <c r="E7" s="152"/>
      <c r="F7" s="152"/>
      <c r="G7" s="152"/>
      <c r="H7" s="152"/>
      <c r="I7" s="152"/>
      <c r="J7" s="152"/>
      <c r="K7" s="152"/>
      <c r="L7" s="152"/>
      <c r="M7" s="152"/>
    </row>
    <row r="8" spans="1:13" s="3" customFormat="1" ht="12.75">
      <c r="A8" s="63">
        <v>3</v>
      </c>
      <c r="B8" s="64" t="s">
        <v>41</v>
      </c>
      <c r="C8" s="65">
        <f aca="true" t="shared" si="0" ref="C8:M8">SUM(C9+C20+C53+C59)</f>
        <v>11220560</v>
      </c>
      <c r="D8" s="151">
        <f t="shared" si="0"/>
        <v>0</v>
      </c>
      <c r="E8" s="151">
        <f t="shared" si="0"/>
        <v>189480</v>
      </c>
      <c r="F8" s="151">
        <f t="shared" si="0"/>
        <v>141250</v>
      </c>
      <c r="G8" s="151">
        <f t="shared" si="0"/>
        <v>829230</v>
      </c>
      <c r="H8" s="151">
        <f t="shared" si="0"/>
        <v>0</v>
      </c>
      <c r="I8" s="151">
        <f t="shared" si="0"/>
        <v>10051100</v>
      </c>
      <c r="J8" s="151">
        <f t="shared" si="0"/>
        <v>0</v>
      </c>
      <c r="K8" s="151">
        <f t="shared" si="0"/>
        <v>9500</v>
      </c>
      <c r="L8" s="151">
        <f t="shared" si="0"/>
        <v>0</v>
      </c>
      <c r="M8" s="151">
        <f t="shared" si="0"/>
        <v>0</v>
      </c>
    </row>
    <row r="9" spans="1:13" s="3" customFormat="1" ht="12.75">
      <c r="A9" s="63">
        <v>31</v>
      </c>
      <c r="B9" s="64" t="s">
        <v>12</v>
      </c>
      <c r="C9" s="65">
        <f aca="true" t="shared" si="1" ref="C9:C75">SUM(D9:M9)</f>
        <v>9970000</v>
      </c>
      <c r="D9" s="65">
        <f aca="true" t="shared" si="2" ref="D9:M9">SUM(D10,D15,D17)</f>
        <v>0</v>
      </c>
      <c r="E9" s="65">
        <f t="shared" si="2"/>
        <v>0</v>
      </c>
      <c r="F9" s="65">
        <f t="shared" si="2"/>
        <v>0</v>
      </c>
      <c r="G9" s="65">
        <f t="shared" si="2"/>
        <v>0</v>
      </c>
      <c r="H9" s="65">
        <f t="shared" si="2"/>
        <v>0</v>
      </c>
      <c r="I9" s="65">
        <f t="shared" si="2"/>
        <v>9970000</v>
      </c>
      <c r="J9" s="65">
        <f t="shared" si="2"/>
        <v>0</v>
      </c>
      <c r="K9" s="65">
        <f t="shared" si="2"/>
        <v>0</v>
      </c>
      <c r="L9" s="65">
        <f t="shared" si="2"/>
        <v>0</v>
      </c>
      <c r="M9" s="65">
        <f t="shared" si="2"/>
        <v>0</v>
      </c>
    </row>
    <row r="10" spans="1:13" ht="12.75">
      <c r="A10" s="106">
        <v>311</v>
      </c>
      <c r="B10" s="107" t="s">
        <v>13</v>
      </c>
      <c r="C10" s="65">
        <f t="shared" si="1"/>
        <v>8310000</v>
      </c>
      <c r="D10" s="65">
        <f aca="true" t="shared" si="3" ref="D10:M10">SUM(D11,D12,D13,D14)</f>
        <v>0</v>
      </c>
      <c r="E10" s="65">
        <f t="shared" si="3"/>
        <v>0</v>
      </c>
      <c r="F10" s="65">
        <f t="shared" si="3"/>
        <v>0</v>
      </c>
      <c r="G10" s="65">
        <f t="shared" si="3"/>
        <v>0</v>
      </c>
      <c r="H10" s="65">
        <f t="shared" si="3"/>
        <v>0</v>
      </c>
      <c r="I10" s="65">
        <f t="shared" si="3"/>
        <v>8310000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</row>
    <row r="11" spans="1:13" ht="12.75" customHeight="1" hidden="1">
      <c r="A11" s="66">
        <v>3111</v>
      </c>
      <c r="B11" s="67" t="s">
        <v>60</v>
      </c>
      <c r="C11" s="62">
        <f t="shared" si="1"/>
        <v>7800000</v>
      </c>
      <c r="D11" s="62"/>
      <c r="E11" s="62"/>
      <c r="F11" s="62"/>
      <c r="G11" s="62"/>
      <c r="H11" s="62"/>
      <c r="I11" s="62">
        <v>7800000</v>
      </c>
      <c r="J11" s="62"/>
      <c r="K11" s="62"/>
      <c r="L11" s="62"/>
      <c r="M11" s="62"/>
    </row>
    <row r="12" spans="1:13" ht="12.75" customHeight="1" hidden="1">
      <c r="A12" s="66">
        <v>3112</v>
      </c>
      <c r="B12" s="67" t="s">
        <v>61</v>
      </c>
      <c r="C12" s="62">
        <f t="shared" si="1"/>
        <v>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2.75" customHeight="1" hidden="1">
      <c r="A13" s="66">
        <v>3113</v>
      </c>
      <c r="B13" s="67" t="s">
        <v>62</v>
      </c>
      <c r="C13" s="62">
        <f t="shared" si="1"/>
        <v>320000</v>
      </c>
      <c r="D13" s="62"/>
      <c r="E13" s="62"/>
      <c r="F13" s="62"/>
      <c r="G13" s="62"/>
      <c r="H13" s="62"/>
      <c r="I13" s="62">
        <v>320000</v>
      </c>
      <c r="J13" s="62"/>
      <c r="K13" s="62"/>
      <c r="L13" s="62"/>
      <c r="M13" s="62"/>
    </row>
    <row r="14" spans="1:13" ht="12.75" customHeight="1" hidden="1">
      <c r="A14" s="66">
        <v>3114</v>
      </c>
      <c r="B14" s="67" t="s">
        <v>63</v>
      </c>
      <c r="C14" s="62">
        <f t="shared" si="1"/>
        <v>190000</v>
      </c>
      <c r="D14" s="62"/>
      <c r="E14" s="62"/>
      <c r="F14" s="62"/>
      <c r="G14" s="62"/>
      <c r="H14" s="62"/>
      <c r="I14" s="62">
        <v>190000</v>
      </c>
      <c r="J14" s="62"/>
      <c r="K14" s="62"/>
      <c r="L14" s="62"/>
      <c r="M14" s="62"/>
    </row>
    <row r="15" spans="1:13" ht="12.75">
      <c r="A15" s="106">
        <v>312</v>
      </c>
      <c r="B15" s="107" t="s">
        <v>14</v>
      </c>
      <c r="C15" s="62">
        <f t="shared" si="1"/>
        <v>259000</v>
      </c>
      <c r="D15" s="65">
        <f aca="true" t="shared" si="4" ref="D15:M15">SUM(D16)</f>
        <v>0</v>
      </c>
      <c r="E15" s="65">
        <f t="shared" si="4"/>
        <v>0</v>
      </c>
      <c r="F15" s="65">
        <f t="shared" si="4"/>
        <v>0</v>
      </c>
      <c r="G15" s="65">
        <f t="shared" si="4"/>
        <v>0</v>
      </c>
      <c r="H15" s="65">
        <f t="shared" si="4"/>
        <v>0</v>
      </c>
      <c r="I15" s="65">
        <f t="shared" si="4"/>
        <v>259000</v>
      </c>
      <c r="J15" s="65">
        <f t="shared" si="4"/>
        <v>0</v>
      </c>
      <c r="K15" s="65">
        <f t="shared" si="4"/>
        <v>0</v>
      </c>
      <c r="L15" s="65">
        <f t="shared" si="4"/>
        <v>0</v>
      </c>
      <c r="M15" s="65">
        <f t="shared" si="4"/>
        <v>0</v>
      </c>
    </row>
    <row r="16" spans="1:13" ht="12.75" customHeight="1" hidden="1">
      <c r="A16" s="66">
        <v>3121</v>
      </c>
      <c r="B16" s="67" t="s">
        <v>14</v>
      </c>
      <c r="C16" s="62">
        <f t="shared" si="1"/>
        <v>259000</v>
      </c>
      <c r="D16" s="62"/>
      <c r="E16" s="62"/>
      <c r="F16" s="62"/>
      <c r="G16" s="62"/>
      <c r="H16" s="62"/>
      <c r="I16" s="62">
        <v>259000</v>
      </c>
      <c r="J16" s="62"/>
      <c r="K16" s="62"/>
      <c r="L16" s="62"/>
      <c r="M16" s="62"/>
    </row>
    <row r="17" spans="1:13" ht="12.75">
      <c r="A17" s="106">
        <v>313</v>
      </c>
      <c r="B17" s="67" t="s">
        <v>15</v>
      </c>
      <c r="C17" s="65">
        <f t="shared" si="1"/>
        <v>1401000</v>
      </c>
      <c r="D17" s="65">
        <f aca="true" t="shared" si="5" ref="D17:M17">SUM(D18,D19,)</f>
        <v>0</v>
      </c>
      <c r="E17" s="65">
        <f t="shared" si="5"/>
        <v>0</v>
      </c>
      <c r="F17" s="65">
        <f t="shared" si="5"/>
        <v>0</v>
      </c>
      <c r="G17" s="65">
        <f>SUM(G18,G19,)</f>
        <v>0</v>
      </c>
      <c r="H17" s="65">
        <f t="shared" si="5"/>
        <v>0</v>
      </c>
      <c r="I17" s="65">
        <f t="shared" si="5"/>
        <v>1401000</v>
      </c>
      <c r="J17" s="65">
        <f t="shared" si="5"/>
        <v>0</v>
      </c>
      <c r="K17" s="65">
        <f t="shared" si="5"/>
        <v>0</v>
      </c>
      <c r="L17" s="65">
        <f t="shared" si="5"/>
        <v>0</v>
      </c>
      <c r="M17" s="65">
        <f t="shared" si="5"/>
        <v>0</v>
      </c>
    </row>
    <row r="18" spans="1:13" ht="25.5" customHeight="1" hidden="1">
      <c r="A18" s="66">
        <v>3131</v>
      </c>
      <c r="B18" s="67" t="s">
        <v>64</v>
      </c>
      <c r="C18" s="62">
        <f t="shared" si="1"/>
        <v>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25.5" customHeight="1" hidden="1">
      <c r="A19" s="66">
        <v>3132</v>
      </c>
      <c r="B19" s="67" t="s">
        <v>65</v>
      </c>
      <c r="C19" s="62">
        <f t="shared" si="1"/>
        <v>1401000</v>
      </c>
      <c r="D19" s="62"/>
      <c r="E19" s="62"/>
      <c r="F19" s="62"/>
      <c r="G19" s="62"/>
      <c r="H19" s="62"/>
      <c r="I19" s="62">
        <v>1401000</v>
      </c>
      <c r="J19" s="62"/>
      <c r="K19" s="62"/>
      <c r="L19" s="62"/>
      <c r="M19" s="62"/>
    </row>
    <row r="20" spans="1:13" s="3" customFormat="1" ht="12.75">
      <c r="A20" s="63">
        <v>32</v>
      </c>
      <c r="B20" s="64" t="s">
        <v>16</v>
      </c>
      <c r="C20" s="65">
        <f t="shared" si="1"/>
        <v>1245500</v>
      </c>
      <c r="D20" s="65">
        <f>SUM(D21+D26+D34+D44+D46)</f>
        <v>0</v>
      </c>
      <c r="E20" s="65">
        <f aca="true" t="shared" si="6" ref="E20:M20">SUM(E21,E26,E34,E44,E46)</f>
        <v>189430</v>
      </c>
      <c r="F20" s="65">
        <f t="shared" si="6"/>
        <v>141250</v>
      </c>
      <c r="G20" s="65">
        <f t="shared" si="6"/>
        <v>825720</v>
      </c>
      <c r="H20" s="65">
        <f t="shared" si="6"/>
        <v>0</v>
      </c>
      <c r="I20" s="65">
        <f t="shared" si="6"/>
        <v>81100</v>
      </c>
      <c r="J20" s="65">
        <f t="shared" si="6"/>
        <v>0</v>
      </c>
      <c r="K20" s="65">
        <f t="shared" si="6"/>
        <v>8000</v>
      </c>
      <c r="L20" s="65">
        <f t="shared" si="6"/>
        <v>0</v>
      </c>
      <c r="M20" s="65">
        <f t="shared" si="6"/>
        <v>0</v>
      </c>
    </row>
    <row r="21" spans="1:13" ht="25.5">
      <c r="A21" s="106">
        <v>321</v>
      </c>
      <c r="B21" s="107" t="s">
        <v>17</v>
      </c>
      <c r="C21" s="65">
        <f t="shared" si="1"/>
        <v>365700</v>
      </c>
      <c r="D21" s="65">
        <f aca="true" t="shared" si="7" ref="D21:M21">SUM(D22,D23,D24,D25)</f>
        <v>0</v>
      </c>
      <c r="E21" s="65">
        <f t="shared" si="7"/>
        <v>5000</v>
      </c>
      <c r="F21" s="65">
        <f t="shared" si="7"/>
        <v>6400</v>
      </c>
      <c r="G21" s="65">
        <f t="shared" si="7"/>
        <v>354300</v>
      </c>
      <c r="H21" s="65">
        <f t="shared" si="7"/>
        <v>0</v>
      </c>
      <c r="I21" s="65">
        <f t="shared" si="7"/>
        <v>0</v>
      </c>
      <c r="J21" s="65">
        <f t="shared" si="7"/>
        <v>0</v>
      </c>
      <c r="K21" s="65">
        <f t="shared" si="7"/>
        <v>0</v>
      </c>
      <c r="L21" s="65">
        <f t="shared" si="7"/>
        <v>0</v>
      </c>
      <c r="M21" s="65">
        <f t="shared" si="7"/>
        <v>0</v>
      </c>
    </row>
    <row r="22" spans="1:13" ht="12.75" customHeight="1" hidden="1">
      <c r="A22" s="66">
        <v>3211</v>
      </c>
      <c r="B22" s="67" t="s">
        <v>66</v>
      </c>
      <c r="C22" s="62">
        <f t="shared" si="1"/>
        <v>58200</v>
      </c>
      <c r="D22" s="62"/>
      <c r="E22" s="62">
        <v>4000</v>
      </c>
      <c r="F22" s="62">
        <v>6400</v>
      </c>
      <c r="G22" s="62">
        <v>47800</v>
      </c>
      <c r="H22" s="62"/>
      <c r="I22" s="62"/>
      <c r="J22" s="62"/>
      <c r="K22" s="62"/>
      <c r="L22" s="62"/>
      <c r="M22" s="62"/>
    </row>
    <row r="23" spans="1:13" ht="25.5" customHeight="1" hidden="1">
      <c r="A23" s="66">
        <v>3212</v>
      </c>
      <c r="B23" s="67" t="s">
        <v>67</v>
      </c>
      <c r="C23" s="62">
        <f t="shared" si="1"/>
        <v>300000</v>
      </c>
      <c r="D23" s="62"/>
      <c r="E23" s="62"/>
      <c r="F23" s="62"/>
      <c r="G23" s="62">
        <v>300000</v>
      </c>
      <c r="H23" s="62"/>
      <c r="I23" s="62"/>
      <c r="J23" s="62"/>
      <c r="K23" s="62"/>
      <c r="L23" s="62"/>
      <c r="M23" s="62"/>
    </row>
    <row r="24" spans="1:13" ht="12.75" customHeight="1" hidden="1">
      <c r="A24" s="66">
        <v>3213</v>
      </c>
      <c r="B24" s="67" t="s">
        <v>68</v>
      </c>
      <c r="C24" s="62">
        <f t="shared" si="1"/>
        <v>4500</v>
      </c>
      <c r="D24" s="62"/>
      <c r="E24" s="62"/>
      <c r="F24" s="62"/>
      <c r="G24" s="62">
        <v>4500</v>
      </c>
      <c r="H24" s="62"/>
      <c r="I24" s="62"/>
      <c r="J24" s="62"/>
      <c r="K24" s="62"/>
      <c r="L24" s="62"/>
      <c r="M24" s="62"/>
    </row>
    <row r="25" spans="1:13" ht="25.5" customHeight="1" hidden="1">
      <c r="A25" s="66">
        <v>3214</v>
      </c>
      <c r="B25" s="67" t="s">
        <v>69</v>
      </c>
      <c r="C25" s="62">
        <f t="shared" si="1"/>
        <v>3000</v>
      </c>
      <c r="D25" s="62"/>
      <c r="E25" s="62">
        <v>1000</v>
      </c>
      <c r="F25" s="62"/>
      <c r="G25" s="62">
        <v>2000</v>
      </c>
      <c r="H25" s="62"/>
      <c r="I25" s="62"/>
      <c r="J25" s="62"/>
      <c r="K25" s="62"/>
      <c r="L25" s="62"/>
      <c r="M25" s="62"/>
    </row>
    <row r="26" spans="1:13" ht="12.75">
      <c r="A26" s="63">
        <v>322</v>
      </c>
      <c r="B26" s="64" t="s">
        <v>18</v>
      </c>
      <c r="C26" s="65">
        <f t="shared" si="1"/>
        <v>483450</v>
      </c>
      <c r="D26" s="65">
        <f aca="true" t="shared" si="8" ref="D26:M26">SUM(D27,D28,D29,D30,D31,D32,D33)</f>
        <v>0</v>
      </c>
      <c r="E26" s="65">
        <f t="shared" si="8"/>
        <v>127000</v>
      </c>
      <c r="F26" s="65">
        <f t="shared" si="8"/>
        <v>31550</v>
      </c>
      <c r="G26" s="65">
        <f t="shared" si="8"/>
        <v>286500</v>
      </c>
      <c r="H26" s="65">
        <f t="shared" si="8"/>
        <v>0</v>
      </c>
      <c r="I26" s="65">
        <f t="shared" si="8"/>
        <v>36900</v>
      </c>
      <c r="J26" s="65">
        <f t="shared" si="8"/>
        <v>0</v>
      </c>
      <c r="K26" s="65">
        <f t="shared" si="8"/>
        <v>1500</v>
      </c>
      <c r="L26" s="65">
        <f t="shared" si="8"/>
        <v>0</v>
      </c>
      <c r="M26" s="65">
        <f t="shared" si="8"/>
        <v>0</v>
      </c>
    </row>
    <row r="27" spans="1:13" ht="25.5" customHeight="1" hidden="1">
      <c r="A27" s="66">
        <v>3221</v>
      </c>
      <c r="B27" s="67" t="s">
        <v>70</v>
      </c>
      <c r="C27" s="62">
        <f t="shared" si="1"/>
        <v>71650</v>
      </c>
      <c r="D27" s="62"/>
      <c r="E27" s="62">
        <v>3000</v>
      </c>
      <c r="F27" s="62">
        <v>2950</v>
      </c>
      <c r="G27" s="62">
        <v>65500</v>
      </c>
      <c r="H27" s="62"/>
      <c r="I27" s="62">
        <v>200</v>
      </c>
      <c r="J27" s="62"/>
      <c r="K27" s="62"/>
      <c r="L27" s="62"/>
      <c r="M27" s="62"/>
    </row>
    <row r="28" spans="1:13" ht="12.75" customHeight="1" hidden="1">
      <c r="A28" s="66">
        <v>3222</v>
      </c>
      <c r="B28" s="67" t="s">
        <v>71</v>
      </c>
      <c r="C28" s="62">
        <f t="shared" si="1"/>
        <v>149400</v>
      </c>
      <c r="D28" s="62"/>
      <c r="E28" s="62">
        <v>84500</v>
      </c>
      <c r="F28" s="62">
        <v>21600</v>
      </c>
      <c r="G28" s="62">
        <v>7100</v>
      </c>
      <c r="H28" s="62"/>
      <c r="I28" s="62">
        <v>34700</v>
      </c>
      <c r="J28" s="62"/>
      <c r="K28" s="62">
        <v>1500</v>
      </c>
      <c r="L28" s="62"/>
      <c r="M28" s="62"/>
    </row>
    <row r="29" spans="1:13" ht="12.75" customHeight="1" hidden="1">
      <c r="A29" s="66">
        <v>3223</v>
      </c>
      <c r="B29" s="67" t="s">
        <v>72</v>
      </c>
      <c r="C29" s="62">
        <f t="shared" si="1"/>
        <v>238500</v>
      </c>
      <c r="D29" s="62"/>
      <c r="E29" s="62">
        <v>29500</v>
      </c>
      <c r="F29" s="62">
        <v>7000</v>
      </c>
      <c r="G29" s="62">
        <v>200000</v>
      </c>
      <c r="H29" s="62"/>
      <c r="I29" s="62">
        <v>2000</v>
      </c>
      <c r="J29" s="62"/>
      <c r="K29" s="62"/>
      <c r="L29" s="62"/>
      <c r="M29" s="62"/>
    </row>
    <row r="30" spans="1:13" ht="25.5" customHeight="1" hidden="1">
      <c r="A30" s="66">
        <v>3224</v>
      </c>
      <c r="B30" s="67" t="s">
        <v>73</v>
      </c>
      <c r="C30" s="62">
        <f t="shared" si="1"/>
        <v>13900</v>
      </c>
      <c r="D30" s="62"/>
      <c r="E30" s="62">
        <v>6000</v>
      </c>
      <c r="F30" s="62"/>
      <c r="G30" s="62">
        <v>7900</v>
      </c>
      <c r="H30" s="62"/>
      <c r="I30" s="62"/>
      <c r="J30" s="62"/>
      <c r="K30" s="62"/>
      <c r="L30" s="62"/>
      <c r="M30" s="62"/>
    </row>
    <row r="31" spans="1:13" ht="12.75" customHeight="1" hidden="1">
      <c r="A31" s="66">
        <v>3225</v>
      </c>
      <c r="B31" s="67" t="s">
        <v>74</v>
      </c>
      <c r="C31" s="62">
        <f t="shared" si="1"/>
        <v>9000</v>
      </c>
      <c r="D31" s="62"/>
      <c r="E31" s="62">
        <v>4000</v>
      </c>
      <c r="F31" s="62"/>
      <c r="G31" s="62">
        <v>5000</v>
      </c>
      <c r="H31" s="62"/>
      <c r="I31" s="62"/>
      <c r="J31" s="62"/>
      <c r="K31" s="62"/>
      <c r="L31" s="62"/>
      <c r="M31" s="62"/>
    </row>
    <row r="32" spans="1:16" ht="25.5" customHeight="1" hidden="1">
      <c r="A32" s="66">
        <v>3226</v>
      </c>
      <c r="B32" s="67" t="s">
        <v>75</v>
      </c>
      <c r="C32" s="62">
        <f t="shared" si="1"/>
        <v>0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9"/>
      <c r="O32" s="69"/>
      <c r="P32" s="69"/>
    </row>
    <row r="33" spans="1:16" ht="25.5" customHeight="1" hidden="1">
      <c r="A33" s="66">
        <v>3227</v>
      </c>
      <c r="B33" s="67" t="s">
        <v>76</v>
      </c>
      <c r="C33" s="62">
        <f t="shared" si="1"/>
        <v>1000</v>
      </c>
      <c r="D33" s="62"/>
      <c r="E33" s="62"/>
      <c r="F33" s="62"/>
      <c r="G33" s="62">
        <v>1000</v>
      </c>
      <c r="H33" s="62"/>
      <c r="I33" s="62">
        <v>0</v>
      </c>
      <c r="J33" s="62"/>
      <c r="K33" s="62"/>
      <c r="L33" s="62"/>
      <c r="M33" s="62"/>
      <c r="N33" s="69"/>
      <c r="O33" s="69"/>
      <c r="P33" s="69"/>
    </row>
    <row r="34" spans="1:16" ht="12.75">
      <c r="A34" s="106">
        <v>323</v>
      </c>
      <c r="B34" s="107" t="s">
        <v>19</v>
      </c>
      <c r="C34" s="65">
        <f t="shared" si="1"/>
        <v>257070</v>
      </c>
      <c r="D34" s="65">
        <f aca="true" t="shared" si="9" ref="D34:M34">SUM(D35:D43)</f>
        <v>0</v>
      </c>
      <c r="E34" s="65">
        <f t="shared" si="9"/>
        <v>47000</v>
      </c>
      <c r="F34" s="65">
        <f t="shared" si="9"/>
        <v>40500</v>
      </c>
      <c r="G34" s="65">
        <f t="shared" si="9"/>
        <v>158970</v>
      </c>
      <c r="H34" s="65">
        <f t="shared" si="9"/>
        <v>0</v>
      </c>
      <c r="I34" s="65">
        <f t="shared" si="9"/>
        <v>10600</v>
      </c>
      <c r="J34" s="65">
        <f t="shared" si="9"/>
        <v>0</v>
      </c>
      <c r="K34" s="65">
        <f t="shared" si="9"/>
        <v>0</v>
      </c>
      <c r="L34" s="65">
        <f t="shared" si="9"/>
        <v>0</v>
      </c>
      <c r="M34" s="65">
        <f t="shared" si="9"/>
        <v>0</v>
      </c>
      <c r="N34" s="69"/>
      <c r="O34" s="69"/>
      <c r="P34" s="69"/>
    </row>
    <row r="35" spans="1:16" ht="12.75" customHeight="1" hidden="1">
      <c r="A35" s="66">
        <v>3231</v>
      </c>
      <c r="B35" s="67" t="s">
        <v>77</v>
      </c>
      <c r="C35" s="62">
        <f t="shared" si="1"/>
        <v>55500</v>
      </c>
      <c r="D35" s="62"/>
      <c r="E35" s="62"/>
      <c r="F35" s="62">
        <v>40500</v>
      </c>
      <c r="G35" s="62">
        <v>15000</v>
      </c>
      <c r="H35" s="62"/>
      <c r="I35" s="62"/>
      <c r="J35" s="62"/>
      <c r="K35" s="62"/>
      <c r="L35" s="62"/>
      <c r="M35" s="62"/>
      <c r="N35" s="69"/>
      <c r="O35" s="69"/>
      <c r="P35" s="69"/>
    </row>
    <row r="36" spans="1:16" ht="25.5" customHeight="1" hidden="1">
      <c r="A36" s="66">
        <v>3232</v>
      </c>
      <c r="B36" s="67" t="s">
        <v>78</v>
      </c>
      <c r="C36" s="62">
        <f t="shared" si="1"/>
        <v>83000</v>
      </c>
      <c r="D36" s="62"/>
      <c r="E36" s="62">
        <v>10000</v>
      </c>
      <c r="F36" s="62"/>
      <c r="G36" s="62">
        <v>73000</v>
      </c>
      <c r="H36" s="62"/>
      <c r="I36" s="62"/>
      <c r="J36" s="62"/>
      <c r="K36" s="62"/>
      <c r="L36" s="62"/>
      <c r="M36" s="62"/>
      <c r="N36" s="69"/>
      <c r="O36" s="69"/>
      <c r="P36" s="69"/>
    </row>
    <row r="37" spans="1:16" ht="12.75" customHeight="1" hidden="1">
      <c r="A37" s="66">
        <v>3233</v>
      </c>
      <c r="B37" s="67" t="s">
        <v>79</v>
      </c>
      <c r="C37" s="62">
        <f t="shared" si="1"/>
        <v>8170</v>
      </c>
      <c r="D37" s="62"/>
      <c r="E37" s="62"/>
      <c r="F37" s="62"/>
      <c r="G37" s="62">
        <v>8170</v>
      </c>
      <c r="H37" s="62"/>
      <c r="I37" s="62"/>
      <c r="J37" s="62"/>
      <c r="K37" s="62"/>
      <c r="L37" s="62"/>
      <c r="M37" s="62"/>
      <c r="N37" s="69"/>
      <c r="O37" s="69"/>
      <c r="P37" s="69"/>
    </row>
    <row r="38" spans="1:16" ht="12.75" customHeight="1" hidden="1">
      <c r="A38" s="66">
        <v>3234</v>
      </c>
      <c r="B38" s="67" t="s">
        <v>80</v>
      </c>
      <c r="C38" s="62">
        <f t="shared" si="1"/>
        <v>31950</v>
      </c>
      <c r="D38" s="62"/>
      <c r="E38" s="62">
        <v>16000</v>
      </c>
      <c r="F38" s="62"/>
      <c r="G38" s="62">
        <v>15950</v>
      </c>
      <c r="H38" s="62"/>
      <c r="I38" s="62"/>
      <c r="J38" s="62"/>
      <c r="K38" s="62"/>
      <c r="L38" s="62"/>
      <c r="M38" s="62"/>
      <c r="N38" s="69"/>
      <c r="O38" s="69"/>
      <c r="P38" s="69"/>
    </row>
    <row r="39" spans="1:16" ht="12.75" customHeight="1" hidden="1">
      <c r="A39" s="66">
        <v>3235</v>
      </c>
      <c r="B39" s="67" t="s">
        <v>81</v>
      </c>
      <c r="C39" s="62">
        <f t="shared" si="1"/>
        <v>16700</v>
      </c>
      <c r="D39" s="62"/>
      <c r="E39" s="62">
        <v>13500</v>
      </c>
      <c r="F39" s="62"/>
      <c r="G39" s="62">
        <v>3200</v>
      </c>
      <c r="H39" s="62"/>
      <c r="I39" s="62"/>
      <c r="J39" s="62"/>
      <c r="K39" s="62"/>
      <c r="L39" s="62"/>
      <c r="M39" s="62"/>
      <c r="N39" s="69"/>
      <c r="O39" s="69"/>
      <c r="P39" s="69"/>
    </row>
    <row r="40" spans="1:16" ht="12.75" customHeight="1" hidden="1">
      <c r="A40" s="66">
        <v>3236</v>
      </c>
      <c r="B40" s="67" t="s">
        <v>82</v>
      </c>
      <c r="C40" s="62">
        <f t="shared" si="1"/>
        <v>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9"/>
      <c r="O40" s="69"/>
      <c r="P40" s="69"/>
    </row>
    <row r="41" spans="1:16" ht="12.75" customHeight="1" hidden="1">
      <c r="A41" s="66">
        <v>3237</v>
      </c>
      <c r="B41" s="67" t="s">
        <v>83</v>
      </c>
      <c r="C41" s="62">
        <f t="shared" si="1"/>
        <v>10600</v>
      </c>
      <c r="D41" s="62">
        <v>0</v>
      </c>
      <c r="E41" s="62"/>
      <c r="F41" s="62"/>
      <c r="G41" s="62"/>
      <c r="H41" s="62"/>
      <c r="I41" s="62">
        <v>10600</v>
      </c>
      <c r="J41" s="62"/>
      <c r="K41" s="62"/>
      <c r="L41" s="62"/>
      <c r="M41" s="62"/>
      <c r="N41" s="69"/>
      <c r="O41" s="69"/>
      <c r="P41" s="69"/>
    </row>
    <row r="42" spans="1:13" ht="12.75" customHeight="1" hidden="1">
      <c r="A42" s="66">
        <v>3238</v>
      </c>
      <c r="B42" s="67" t="s">
        <v>84</v>
      </c>
      <c r="C42" s="62">
        <f t="shared" si="1"/>
        <v>7950</v>
      </c>
      <c r="D42" s="62"/>
      <c r="E42" s="62"/>
      <c r="F42" s="62"/>
      <c r="G42" s="62">
        <v>7950</v>
      </c>
      <c r="H42" s="62"/>
      <c r="I42" s="62"/>
      <c r="J42" s="62"/>
      <c r="K42" s="62"/>
      <c r="L42" s="62"/>
      <c r="M42" s="62"/>
    </row>
    <row r="43" spans="1:13" ht="12.75" customHeight="1" hidden="1">
      <c r="A43" s="66">
        <v>3239</v>
      </c>
      <c r="B43" s="67" t="s">
        <v>85</v>
      </c>
      <c r="C43" s="62">
        <f t="shared" si="1"/>
        <v>43200</v>
      </c>
      <c r="D43" s="62"/>
      <c r="E43" s="62">
        <v>7500</v>
      </c>
      <c r="F43" s="62"/>
      <c r="G43" s="62">
        <v>35700</v>
      </c>
      <c r="H43" s="62"/>
      <c r="I43" s="62"/>
      <c r="J43" s="62"/>
      <c r="K43" s="62"/>
      <c r="L43" s="62"/>
      <c r="M43" s="62"/>
    </row>
    <row r="44" spans="1:13" ht="25.5">
      <c r="A44" s="63">
        <v>324</v>
      </c>
      <c r="B44" s="64" t="s">
        <v>99</v>
      </c>
      <c r="C44" s="65">
        <f t="shared" si="1"/>
        <v>7430</v>
      </c>
      <c r="D44" s="65">
        <f>SUM(D45)</f>
        <v>0</v>
      </c>
      <c r="E44" s="65">
        <f>SUM(E45)</f>
        <v>430</v>
      </c>
      <c r="F44" s="65">
        <f aca="true" t="shared" si="10" ref="F44:M44">SUM(F45)</f>
        <v>0</v>
      </c>
      <c r="G44" s="65">
        <f t="shared" si="10"/>
        <v>1000</v>
      </c>
      <c r="H44" s="65">
        <f t="shared" si="10"/>
        <v>0</v>
      </c>
      <c r="I44" s="65">
        <f t="shared" si="10"/>
        <v>6000</v>
      </c>
      <c r="J44" s="65">
        <f t="shared" si="10"/>
        <v>0</v>
      </c>
      <c r="K44" s="65">
        <f t="shared" si="10"/>
        <v>0</v>
      </c>
      <c r="L44" s="65">
        <f t="shared" si="10"/>
        <v>0</v>
      </c>
      <c r="M44" s="65">
        <f t="shared" si="10"/>
        <v>0</v>
      </c>
    </row>
    <row r="45" spans="1:13" ht="12.75" customHeight="1" hidden="1">
      <c r="A45" s="66">
        <v>3241</v>
      </c>
      <c r="B45" s="67" t="s">
        <v>99</v>
      </c>
      <c r="C45" s="65">
        <f t="shared" si="1"/>
        <v>7430</v>
      </c>
      <c r="D45" s="62"/>
      <c r="E45" s="62">
        <v>430</v>
      </c>
      <c r="F45" s="62"/>
      <c r="G45" s="62">
        <v>1000</v>
      </c>
      <c r="H45" s="62"/>
      <c r="I45" s="62">
        <v>6000</v>
      </c>
      <c r="J45" s="62"/>
      <c r="K45" s="62"/>
      <c r="L45" s="62"/>
      <c r="M45" s="62"/>
    </row>
    <row r="46" spans="1:13" ht="25.5">
      <c r="A46" s="63">
        <v>329</v>
      </c>
      <c r="B46" s="64" t="s">
        <v>100</v>
      </c>
      <c r="C46" s="65">
        <f t="shared" si="1"/>
        <v>131850</v>
      </c>
      <c r="D46" s="65">
        <f aca="true" t="shared" si="11" ref="D46:M46">SUM(D47:D52)</f>
        <v>0</v>
      </c>
      <c r="E46" s="65">
        <f t="shared" si="11"/>
        <v>10000</v>
      </c>
      <c r="F46" s="65">
        <f t="shared" si="11"/>
        <v>62800</v>
      </c>
      <c r="G46" s="65">
        <f t="shared" si="11"/>
        <v>24950</v>
      </c>
      <c r="H46" s="65">
        <f t="shared" si="11"/>
        <v>0</v>
      </c>
      <c r="I46" s="65">
        <f t="shared" si="11"/>
        <v>27600</v>
      </c>
      <c r="J46" s="65">
        <f t="shared" si="11"/>
        <v>0</v>
      </c>
      <c r="K46" s="65">
        <f t="shared" si="11"/>
        <v>6500</v>
      </c>
      <c r="L46" s="65">
        <f t="shared" si="11"/>
        <v>0</v>
      </c>
      <c r="M46" s="65">
        <f t="shared" si="11"/>
        <v>0</v>
      </c>
    </row>
    <row r="47" spans="1:13" ht="12.75" customHeight="1" hidden="1">
      <c r="A47" s="66">
        <v>3292</v>
      </c>
      <c r="B47" s="67" t="s">
        <v>101</v>
      </c>
      <c r="C47" s="62">
        <f t="shared" si="1"/>
        <v>13300</v>
      </c>
      <c r="D47" s="62"/>
      <c r="E47" s="62"/>
      <c r="F47" s="62">
        <v>10800</v>
      </c>
      <c r="G47" s="62">
        <v>2500</v>
      </c>
      <c r="H47" s="62"/>
      <c r="I47" s="62"/>
      <c r="J47" s="62"/>
      <c r="K47" s="62"/>
      <c r="L47" s="62"/>
      <c r="M47" s="62"/>
    </row>
    <row r="48" spans="1:13" ht="12.75" customHeight="1" hidden="1">
      <c r="A48" s="66">
        <v>3293</v>
      </c>
      <c r="B48" s="67" t="s">
        <v>102</v>
      </c>
      <c r="C48" s="62">
        <f t="shared" si="1"/>
        <v>6100</v>
      </c>
      <c r="D48" s="62"/>
      <c r="E48" s="62">
        <v>3000</v>
      </c>
      <c r="F48" s="62"/>
      <c r="G48" s="62">
        <v>2500</v>
      </c>
      <c r="H48" s="62"/>
      <c r="I48" s="62">
        <v>600</v>
      </c>
      <c r="J48" s="62"/>
      <c r="K48" s="62"/>
      <c r="L48" s="62"/>
      <c r="M48" s="62"/>
    </row>
    <row r="49" spans="1:13" ht="12.75" customHeight="1" hidden="1">
      <c r="A49" s="66">
        <v>3294</v>
      </c>
      <c r="B49" s="67" t="s">
        <v>117</v>
      </c>
      <c r="C49" s="62">
        <f t="shared" si="1"/>
        <v>1500</v>
      </c>
      <c r="D49" s="62"/>
      <c r="E49" s="62"/>
      <c r="F49" s="62"/>
      <c r="G49" s="62">
        <v>1500</v>
      </c>
      <c r="H49" s="62"/>
      <c r="I49" s="62"/>
      <c r="J49" s="62"/>
      <c r="K49" s="62"/>
      <c r="L49" s="62"/>
      <c r="M49" s="62"/>
    </row>
    <row r="50" spans="1:13" ht="12.75" customHeight="1" hidden="1">
      <c r="A50" s="66">
        <v>3295</v>
      </c>
      <c r="B50" s="67" t="s">
        <v>108</v>
      </c>
      <c r="C50" s="62">
        <f t="shared" si="1"/>
        <v>34000</v>
      </c>
      <c r="D50" s="62"/>
      <c r="E50" s="62"/>
      <c r="F50" s="62"/>
      <c r="G50" s="62">
        <v>7000</v>
      </c>
      <c r="H50" s="62"/>
      <c r="I50" s="62">
        <v>27000</v>
      </c>
      <c r="J50" s="62"/>
      <c r="K50" s="62"/>
      <c r="L50" s="62"/>
      <c r="M50" s="62"/>
    </row>
    <row r="51" spans="1:13" ht="12.75" customHeight="1" hidden="1">
      <c r="A51" s="66">
        <v>3296</v>
      </c>
      <c r="B51" s="67" t="s">
        <v>116</v>
      </c>
      <c r="C51" s="62">
        <f t="shared" si="1"/>
        <v>10000</v>
      </c>
      <c r="D51" s="62"/>
      <c r="E51" s="62"/>
      <c r="F51" s="62"/>
      <c r="G51" s="62">
        <v>10000</v>
      </c>
      <c r="H51" s="62"/>
      <c r="I51" s="62"/>
      <c r="J51" s="62"/>
      <c r="K51" s="62"/>
      <c r="L51" s="62"/>
      <c r="M51" s="62"/>
    </row>
    <row r="52" spans="1:13" ht="12.75" customHeight="1" hidden="1">
      <c r="A52" s="66">
        <v>3299</v>
      </c>
      <c r="B52" s="67" t="s">
        <v>100</v>
      </c>
      <c r="C52" s="62">
        <f t="shared" si="1"/>
        <v>66950</v>
      </c>
      <c r="D52" s="62"/>
      <c r="E52" s="62">
        <v>7000</v>
      </c>
      <c r="F52" s="62">
        <v>52000</v>
      </c>
      <c r="G52" s="62">
        <v>1450</v>
      </c>
      <c r="H52" s="62"/>
      <c r="I52" s="62"/>
      <c r="J52" s="62"/>
      <c r="K52" s="62">
        <v>6500</v>
      </c>
      <c r="L52" s="62"/>
      <c r="M52" s="62"/>
    </row>
    <row r="53" spans="1:13" s="3" customFormat="1" ht="12.75">
      <c r="A53" s="63">
        <v>34</v>
      </c>
      <c r="B53" s="64" t="s">
        <v>20</v>
      </c>
      <c r="C53" s="65">
        <f t="shared" si="1"/>
        <v>3560</v>
      </c>
      <c r="D53" s="65">
        <f aca="true" t="shared" si="12" ref="D53:M53">SUM(D54)</f>
        <v>0</v>
      </c>
      <c r="E53" s="65">
        <f t="shared" si="12"/>
        <v>50</v>
      </c>
      <c r="F53" s="65">
        <f t="shared" si="12"/>
        <v>0</v>
      </c>
      <c r="G53" s="65">
        <f t="shared" si="12"/>
        <v>3510</v>
      </c>
      <c r="H53" s="65">
        <f t="shared" si="12"/>
        <v>0</v>
      </c>
      <c r="I53" s="65">
        <f t="shared" si="12"/>
        <v>0</v>
      </c>
      <c r="J53" s="65">
        <f t="shared" si="12"/>
        <v>0</v>
      </c>
      <c r="K53" s="65">
        <f t="shared" si="12"/>
        <v>0</v>
      </c>
      <c r="L53" s="65">
        <f t="shared" si="12"/>
        <v>0</v>
      </c>
      <c r="M53" s="65">
        <f t="shared" si="12"/>
        <v>0</v>
      </c>
    </row>
    <row r="54" spans="1:13" s="48" customFormat="1" ht="12.75">
      <c r="A54" s="106">
        <v>343</v>
      </c>
      <c r="B54" s="107" t="s">
        <v>21</v>
      </c>
      <c r="C54" s="65">
        <f t="shared" si="1"/>
        <v>3560</v>
      </c>
      <c r="D54" s="108">
        <f aca="true" t="shared" si="13" ref="D54:M54">SUM(D55,D56,D57,D58)</f>
        <v>0</v>
      </c>
      <c r="E54" s="108">
        <f t="shared" si="13"/>
        <v>50</v>
      </c>
      <c r="F54" s="108">
        <f t="shared" si="13"/>
        <v>0</v>
      </c>
      <c r="G54" s="108">
        <f t="shared" si="13"/>
        <v>3510</v>
      </c>
      <c r="H54" s="108">
        <f t="shared" si="13"/>
        <v>0</v>
      </c>
      <c r="I54" s="108">
        <f t="shared" si="13"/>
        <v>0</v>
      </c>
      <c r="J54" s="108">
        <f t="shared" si="13"/>
        <v>0</v>
      </c>
      <c r="K54" s="108">
        <f t="shared" si="13"/>
        <v>0</v>
      </c>
      <c r="L54" s="108">
        <f t="shared" si="13"/>
        <v>0</v>
      </c>
      <c r="M54" s="108">
        <f t="shared" si="13"/>
        <v>0</v>
      </c>
    </row>
    <row r="55" spans="1:13" ht="25.5" customHeight="1" hidden="1">
      <c r="A55" s="66">
        <v>3431</v>
      </c>
      <c r="B55" s="67" t="s">
        <v>86</v>
      </c>
      <c r="C55" s="62">
        <f t="shared" si="1"/>
        <v>3500</v>
      </c>
      <c r="D55" s="62"/>
      <c r="E55" s="62"/>
      <c r="F55" s="62"/>
      <c r="G55" s="62">
        <v>3500</v>
      </c>
      <c r="H55" s="62"/>
      <c r="I55" s="62"/>
      <c r="J55" s="62"/>
      <c r="K55" s="62"/>
      <c r="L55" s="62"/>
      <c r="M55" s="62"/>
    </row>
    <row r="56" spans="1:13" ht="25.5" customHeight="1" hidden="1">
      <c r="A56" s="66">
        <v>3432</v>
      </c>
      <c r="B56" s="67" t="s">
        <v>87</v>
      </c>
      <c r="C56" s="62">
        <f t="shared" si="1"/>
        <v>10</v>
      </c>
      <c r="D56" s="62"/>
      <c r="E56" s="62"/>
      <c r="F56" s="62"/>
      <c r="G56" s="62">
        <v>10</v>
      </c>
      <c r="H56" s="62"/>
      <c r="I56" s="62"/>
      <c r="J56" s="62"/>
      <c r="K56" s="62"/>
      <c r="L56" s="62"/>
      <c r="M56" s="62"/>
    </row>
    <row r="57" spans="1:13" ht="12.75" customHeight="1" hidden="1">
      <c r="A57" s="66">
        <v>3433</v>
      </c>
      <c r="B57" s="67" t="s">
        <v>88</v>
      </c>
      <c r="C57" s="62">
        <f t="shared" si="1"/>
        <v>50</v>
      </c>
      <c r="D57" s="62"/>
      <c r="E57" s="62">
        <v>50</v>
      </c>
      <c r="F57" s="62"/>
      <c r="G57" s="62"/>
      <c r="H57" s="62"/>
      <c r="I57" s="62"/>
      <c r="J57" s="62"/>
      <c r="K57" s="62"/>
      <c r="L57" s="62"/>
      <c r="M57" s="62"/>
    </row>
    <row r="58" spans="1:13" ht="25.5" customHeight="1" hidden="1">
      <c r="A58" s="66">
        <v>3434</v>
      </c>
      <c r="B58" s="67" t="s">
        <v>89</v>
      </c>
      <c r="C58" s="62">
        <f t="shared" si="1"/>
        <v>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12.75">
      <c r="A59" s="63">
        <v>38</v>
      </c>
      <c r="B59" s="64" t="s">
        <v>107</v>
      </c>
      <c r="C59" s="65">
        <f aca="true" t="shared" si="14" ref="C59:J59">SUM(C60)</f>
        <v>1500</v>
      </c>
      <c r="D59" s="65">
        <f t="shared" si="14"/>
        <v>0</v>
      </c>
      <c r="E59" s="65">
        <f t="shared" si="14"/>
        <v>0</v>
      </c>
      <c r="F59" s="65">
        <f t="shared" si="14"/>
        <v>0</v>
      </c>
      <c r="G59" s="65">
        <f t="shared" si="14"/>
        <v>0</v>
      </c>
      <c r="H59" s="65">
        <f t="shared" si="14"/>
        <v>0</v>
      </c>
      <c r="I59" s="65">
        <f t="shared" si="14"/>
        <v>0</v>
      </c>
      <c r="J59" s="65">
        <f t="shared" si="14"/>
        <v>0</v>
      </c>
      <c r="K59" s="65">
        <f>SUM(K60)</f>
        <v>1500</v>
      </c>
      <c r="L59" s="65">
        <f>SUM(L60)</f>
        <v>0</v>
      </c>
      <c r="M59" s="65">
        <f>SUM(M60)</f>
        <v>0</v>
      </c>
    </row>
    <row r="60" spans="1:13" ht="12.75">
      <c r="A60" s="63">
        <v>381</v>
      </c>
      <c r="B60" s="64" t="s">
        <v>105</v>
      </c>
      <c r="C60" s="65">
        <f>SUM(D60:M60)</f>
        <v>1500</v>
      </c>
      <c r="D60" s="65">
        <f aca="true" t="shared" si="15" ref="D60:M60">SUM(D61)</f>
        <v>0</v>
      </c>
      <c r="E60" s="65">
        <f t="shared" si="15"/>
        <v>0</v>
      </c>
      <c r="F60" s="65">
        <f t="shared" si="15"/>
        <v>0</v>
      </c>
      <c r="G60" s="65">
        <f t="shared" si="15"/>
        <v>0</v>
      </c>
      <c r="H60" s="65">
        <f t="shared" si="15"/>
        <v>0</v>
      </c>
      <c r="I60" s="65">
        <f t="shared" si="15"/>
        <v>0</v>
      </c>
      <c r="J60" s="65">
        <f t="shared" si="15"/>
        <v>0</v>
      </c>
      <c r="K60" s="65">
        <f t="shared" si="15"/>
        <v>1500</v>
      </c>
      <c r="L60" s="65">
        <f t="shared" si="15"/>
        <v>0</v>
      </c>
      <c r="M60" s="65">
        <f t="shared" si="15"/>
        <v>0</v>
      </c>
    </row>
    <row r="61" spans="1:13" ht="12.75">
      <c r="A61" s="66">
        <v>3811</v>
      </c>
      <c r="B61" s="67" t="s">
        <v>106</v>
      </c>
      <c r="C61" s="62">
        <v>0</v>
      </c>
      <c r="D61" s="62"/>
      <c r="E61" s="62"/>
      <c r="F61" s="62"/>
      <c r="G61" s="62"/>
      <c r="H61" s="62"/>
      <c r="I61" s="62"/>
      <c r="J61" s="62"/>
      <c r="K61" s="62">
        <v>1500</v>
      </c>
      <c r="L61" s="62"/>
      <c r="M61" s="62"/>
    </row>
    <row r="62" spans="1:13" ht="25.5">
      <c r="A62" s="63">
        <v>4</v>
      </c>
      <c r="B62" s="64" t="s">
        <v>22</v>
      </c>
      <c r="C62" s="65">
        <f>SUM(D62:M62)</f>
        <v>314800</v>
      </c>
      <c r="D62" s="65">
        <f aca="true" t="shared" si="16" ref="D62:M62">SUM(D63)</f>
        <v>0</v>
      </c>
      <c r="E62" s="65">
        <f t="shared" si="16"/>
        <v>0</v>
      </c>
      <c r="F62" s="65">
        <f t="shared" si="16"/>
        <v>10800</v>
      </c>
      <c r="G62" s="65">
        <f t="shared" si="16"/>
        <v>280000</v>
      </c>
      <c r="H62" s="65">
        <f t="shared" si="16"/>
        <v>0</v>
      </c>
      <c r="I62" s="65">
        <f t="shared" si="16"/>
        <v>24000</v>
      </c>
      <c r="J62" s="65">
        <f t="shared" si="16"/>
        <v>0</v>
      </c>
      <c r="K62" s="65">
        <f t="shared" si="16"/>
        <v>0</v>
      </c>
      <c r="L62" s="65">
        <f t="shared" si="16"/>
        <v>0</v>
      </c>
      <c r="M62" s="65">
        <f t="shared" si="16"/>
        <v>0</v>
      </c>
    </row>
    <row r="63" spans="1:13" ht="38.25">
      <c r="A63" s="63">
        <v>42</v>
      </c>
      <c r="B63" s="64" t="s">
        <v>44</v>
      </c>
      <c r="C63" s="65">
        <f>SUM(C64+C69)</f>
        <v>314800</v>
      </c>
      <c r="D63" s="108">
        <f>SUM(D64)</f>
        <v>0</v>
      </c>
      <c r="E63" s="108">
        <f aca="true" t="shared" si="17" ref="E63:M63">SUM(E64:E71)</f>
        <v>0</v>
      </c>
      <c r="F63" s="108">
        <f>SUM(F64+F69)</f>
        <v>10800</v>
      </c>
      <c r="G63" s="108">
        <f>SUM(G64+G69)</f>
        <v>280000</v>
      </c>
      <c r="H63" s="108">
        <f>SUM(H64+H69)</f>
        <v>0</v>
      </c>
      <c r="I63" s="108">
        <f>SUM(I64+I69)</f>
        <v>24000</v>
      </c>
      <c r="J63" s="108">
        <f t="shared" si="17"/>
        <v>0</v>
      </c>
      <c r="K63" s="108">
        <f t="shared" si="17"/>
        <v>0</v>
      </c>
      <c r="L63" s="108">
        <f t="shared" si="17"/>
        <v>0</v>
      </c>
      <c r="M63" s="108">
        <f t="shared" si="17"/>
        <v>0</v>
      </c>
    </row>
    <row r="64" spans="1:13" ht="12.75">
      <c r="A64" s="106">
        <v>421</v>
      </c>
      <c r="B64" s="107" t="s">
        <v>40</v>
      </c>
      <c r="C64" s="65">
        <f t="shared" si="1"/>
        <v>280000</v>
      </c>
      <c r="D64" s="108">
        <f aca="true" t="shared" si="18" ref="D64:M64">SUM(D65:D68)</f>
        <v>0</v>
      </c>
      <c r="E64" s="108">
        <f t="shared" si="18"/>
        <v>0</v>
      </c>
      <c r="F64" s="108">
        <f t="shared" si="18"/>
        <v>0</v>
      </c>
      <c r="G64" s="108">
        <f t="shared" si="18"/>
        <v>280000</v>
      </c>
      <c r="H64" s="108">
        <f t="shared" si="18"/>
        <v>0</v>
      </c>
      <c r="I64" s="108">
        <f t="shared" si="18"/>
        <v>0</v>
      </c>
      <c r="J64" s="108">
        <f t="shared" si="18"/>
        <v>0</v>
      </c>
      <c r="K64" s="108">
        <f t="shared" si="18"/>
        <v>0</v>
      </c>
      <c r="L64" s="108">
        <f t="shared" si="18"/>
        <v>0</v>
      </c>
      <c r="M64" s="108">
        <f t="shared" si="18"/>
        <v>0</v>
      </c>
    </row>
    <row r="65" spans="1:13" ht="12.75" customHeight="1" hidden="1">
      <c r="A65" s="66">
        <v>4211</v>
      </c>
      <c r="B65" s="67" t="s">
        <v>90</v>
      </c>
      <c r="C65" s="62">
        <f t="shared" si="1"/>
        <v>0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2.75" customHeight="1" hidden="1">
      <c r="A66" s="66">
        <v>4212</v>
      </c>
      <c r="B66" s="67" t="s">
        <v>145</v>
      </c>
      <c r="C66" s="62">
        <f t="shared" si="1"/>
        <v>280000</v>
      </c>
      <c r="D66" s="62"/>
      <c r="E66" s="62"/>
      <c r="F66" s="62"/>
      <c r="G66" s="62">
        <v>280000</v>
      </c>
      <c r="H66" s="62"/>
      <c r="I66" s="62"/>
      <c r="J66" s="62"/>
      <c r="K66" s="62"/>
      <c r="L66" s="62"/>
      <c r="M66" s="62"/>
    </row>
    <row r="67" spans="1:13" ht="25.5" customHeight="1" hidden="1">
      <c r="A67" s="66">
        <v>4213</v>
      </c>
      <c r="B67" s="67" t="s">
        <v>92</v>
      </c>
      <c r="C67" s="62">
        <f t="shared" si="1"/>
        <v>0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2.75" customHeight="1" hidden="1">
      <c r="A68" s="66">
        <v>4214</v>
      </c>
      <c r="B68" s="67" t="s">
        <v>93</v>
      </c>
      <c r="C68" s="62">
        <f t="shared" si="1"/>
        <v>0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12.75">
      <c r="A69" s="63">
        <v>424</v>
      </c>
      <c r="B69" s="64" t="s">
        <v>103</v>
      </c>
      <c r="C69" s="65">
        <f t="shared" si="1"/>
        <v>34800</v>
      </c>
      <c r="D69" s="65">
        <f aca="true" t="shared" si="19" ref="D69:I69">SUM(D70)</f>
        <v>0</v>
      </c>
      <c r="E69" s="65">
        <f t="shared" si="19"/>
        <v>0</v>
      </c>
      <c r="F69" s="65">
        <f t="shared" si="19"/>
        <v>10800</v>
      </c>
      <c r="G69" s="65">
        <f t="shared" si="19"/>
        <v>0</v>
      </c>
      <c r="H69" s="65">
        <f t="shared" si="19"/>
        <v>0</v>
      </c>
      <c r="I69" s="65">
        <f t="shared" si="19"/>
        <v>24000</v>
      </c>
      <c r="J69" s="65">
        <f>SUM(K69:S69)</f>
        <v>0</v>
      </c>
      <c r="K69" s="65">
        <f>SUM(L69:T69)</f>
        <v>0</v>
      </c>
      <c r="L69" s="65">
        <f>SUM(M69:U69)</f>
        <v>0</v>
      </c>
      <c r="M69" s="65">
        <f>SUM(N69:V69)</f>
        <v>0</v>
      </c>
    </row>
    <row r="70" spans="1:13" ht="12.75" customHeight="1" hidden="1">
      <c r="A70" s="66">
        <v>4241</v>
      </c>
      <c r="B70" s="67" t="s">
        <v>104</v>
      </c>
      <c r="C70" s="62">
        <f t="shared" si="1"/>
        <v>34800</v>
      </c>
      <c r="D70" s="62"/>
      <c r="E70" s="62"/>
      <c r="F70" s="62">
        <v>10800</v>
      </c>
      <c r="G70" s="62"/>
      <c r="H70" s="62"/>
      <c r="I70" s="62">
        <v>24000</v>
      </c>
      <c r="J70" s="62"/>
      <c r="K70" s="62"/>
      <c r="L70" s="62"/>
      <c r="M70" s="62"/>
    </row>
    <row r="71" spans="1:13" ht="12.75">
      <c r="A71" s="63"/>
      <c r="B71" s="64"/>
      <c r="C71" s="65">
        <f t="shared" si="1"/>
        <v>0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ht="25.5">
      <c r="A72" s="109">
        <v>5</v>
      </c>
      <c r="B72" s="64" t="s">
        <v>94</v>
      </c>
      <c r="C72" s="65">
        <f t="shared" si="1"/>
        <v>0</v>
      </c>
      <c r="D72" s="65">
        <f aca="true" t="shared" si="20" ref="D72:M74">SUM(D73)</f>
        <v>0</v>
      </c>
      <c r="E72" s="65">
        <f t="shared" si="20"/>
        <v>0</v>
      </c>
      <c r="F72" s="65">
        <f t="shared" si="20"/>
        <v>0</v>
      </c>
      <c r="G72" s="65">
        <f t="shared" si="20"/>
        <v>0</v>
      </c>
      <c r="H72" s="65">
        <f t="shared" si="20"/>
        <v>0</v>
      </c>
      <c r="I72" s="65">
        <f t="shared" si="20"/>
        <v>0</v>
      </c>
      <c r="J72" s="65">
        <f t="shared" si="20"/>
        <v>0</v>
      </c>
      <c r="K72" s="65">
        <f t="shared" si="20"/>
        <v>0</v>
      </c>
      <c r="L72" s="65">
        <f t="shared" si="20"/>
        <v>0</v>
      </c>
      <c r="M72" s="65">
        <f t="shared" si="20"/>
        <v>0</v>
      </c>
    </row>
    <row r="73" spans="1:13" ht="25.5">
      <c r="A73" s="63">
        <v>54</v>
      </c>
      <c r="B73" s="64" t="s">
        <v>95</v>
      </c>
      <c r="C73" s="65">
        <f t="shared" si="1"/>
        <v>0</v>
      </c>
      <c r="D73" s="65">
        <f t="shared" si="20"/>
        <v>0</v>
      </c>
      <c r="E73" s="65">
        <f t="shared" si="20"/>
        <v>0</v>
      </c>
      <c r="F73" s="65">
        <f t="shared" si="20"/>
        <v>0</v>
      </c>
      <c r="G73" s="65">
        <f t="shared" si="20"/>
        <v>0</v>
      </c>
      <c r="H73" s="65">
        <f t="shared" si="20"/>
        <v>0</v>
      </c>
      <c r="I73" s="65">
        <f t="shared" si="20"/>
        <v>0</v>
      </c>
      <c r="J73" s="65">
        <f t="shared" si="20"/>
        <v>0</v>
      </c>
      <c r="K73" s="65">
        <f t="shared" si="20"/>
        <v>0</v>
      </c>
      <c r="L73" s="65">
        <f t="shared" si="20"/>
        <v>0</v>
      </c>
      <c r="M73" s="65">
        <f t="shared" si="20"/>
        <v>0</v>
      </c>
    </row>
    <row r="74" spans="1:13" ht="38.25">
      <c r="A74" s="63">
        <v>544</v>
      </c>
      <c r="B74" s="64" t="s">
        <v>96</v>
      </c>
      <c r="C74" s="65">
        <f t="shared" si="1"/>
        <v>0</v>
      </c>
      <c r="D74" s="65">
        <f t="shared" si="20"/>
        <v>0</v>
      </c>
      <c r="E74" s="65">
        <f t="shared" si="20"/>
        <v>0</v>
      </c>
      <c r="F74" s="65">
        <f t="shared" si="20"/>
        <v>0</v>
      </c>
      <c r="G74" s="65">
        <f t="shared" si="20"/>
        <v>0</v>
      </c>
      <c r="H74" s="65">
        <f t="shared" si="20"/>
        <v>0</v>
      </c>
      <c r="I74" s="65">
        <f t="shared" si="20"/>
        <v>0</v>
      </c>
      <c r="J74" s="65">
        <f t="shared" si="20"/>
        <v>0</v>
      </c>
      <c r="K74" s="65">
        <f t="shared" si="20"/>
        <v>0</v>
      </c>
      <c r="L74" s="65">
        <f t="shared" si="20"/>
        <v>0</v>
      </c>
      <c r="M74" s="65">
        <f t="shared" si="20"/>
        <v>0</v>
      </c>
    </row>
    <row r="75" spans="1:13" ht="38.25">
      <c r="A75" s="110">
        <v>5443</v>
      </c>
      <c r="B75" s="111" t="s">
        <v>97</v>
      </c>
      <c r="C75" s="65">
        <f t="shared" si="1"/>
        <v>0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3" ht="12.75">
      <c r="A76" s="63"/>
      <c r="B76" s="64" t="s">
        <v>114</v>
      </c>
      <c r="C76" s="65">
        <f>SUM(C8+C62)</f>
        <v>11535360</v>
      </c>
      <c r="D76" s="65">
        <f aca="true" t="shared" si="21" ref="D76:M76">SUM(D8+D62+D72)</f>
        <v>0</v>
      </c>
      <c r="E76" s="65">
        <f t="shared" si="21"/>
        <v>189480</v>
      </c>
      <c r="F76" s="65">
        <f t="shared" si="21"/>
        <v>152050</v>
      </c>
      <c r="G76" s="65">
        <f t="shared" si="21"/>
        <v>1109230</v>
      </c>
      <c r="H76" s="65">
        <f t="shared" si="21"/>
        <v>0</v>
      </c>
      <c r="I76" s="65">
        <f t="shared" si="21"/>
        <v>10075100</v>
      </c>
      <c r="J76" s="65">
        <f t="shared" si="21"/>
        <v>0</v>
      </c>
      <c r="K76" s="65">
        <f t="shared" si="21"/>
        <v>9500</v>
      </c>
      <c r="L76" s="65">
        <f t="shared" si="21"/>
        <v>0</v>
      </c>
      <c r="M76" s="65">
        <f t="shared" si="21"/>
        <v>0</v>
      </c>
    </row>
    <row r="77" spans="1:13" ht="12.75">
      <c r="A77" s="78"/>
      <c r="B77" s="79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1:13" ht="12.75">
      <c r="A78" s="78"/>
      <c r="B78" s="79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3" ht="12.75">
      <c r="A79" s="87" t="s">
        <v>112</v>
      </c>
      <c r="B79" s="354" t="s">
        <v>113</v>
      </c>
      <c r="C79" s="354"/>
      <c r="D79" s="354"/>
      <c r="E79" s="155"/>
      <c r="F79" s="170"/>
      <c r="G79" s="170"/>
      <c r="H79" s="170"/>
      <c r="I79" s="170"/>
      <c r="J79" s="170"/>
      <c r="K79" s="170"/>
      <c r="L79" s="170"/>
      <c r="M79" s="170"/>
    </row>
    <row r="80" spans="1:13" ht="12.75">
      <c r="A80" s="70">
        <v>3</v>
      </c>
      <c r="B80" s="153" t="s">
        <v>41</v>
      </c>
      <c r="C80" s="154">
        <f aca="true" t="shared" si="22" ref="C80:M80">SUM(C81+C92)</f>
        <v>214840</v>
      </c>
      <c r="D80" s="154">
        <f t="shared" si="22"/>
        <v>0</v>
      </c>
      <c r="E80" s="154">
        <f t="shared" si="22"/>
        <v>0</v>
      </c>
      <c r="F80" s="154">
        <f t="shared" si="22"/>
        <v>0</v>
      </c>
      <c r="G80" s="154">
        <f t="shared" si="22"/>
        <v>0</v>
      </c>
      <c r="H80" s="154">
        <f t="shared" si="22"/>
        <v>13940</v>
      </c>
      <c r="I80" s="154">
        <f t="shared" si="22"/>
        <v>0</v>
      </c>
      <c r="J80" s="154">
        <f t="shared" si="22"/>
        <v>200900</v>
      </c>
      <c r="K80" s="154">
        <f t="shared" si="22"/>
        <v>0</v>
      </c>
      <c r="L80" s="154">
        <f t="shared" si="22"/>
        <v>0</v>
      </c>
      <c r="M80" s="154">
        <f t="shared" si="22"/>
        <v>0</v>
      </c>
    </row>
    <row r="81" spans="1:13" ht="12.75">
      <c r="A81" s="70">
        <v>31</v>
      </c>
      <c r="B81" s="71" t="s">
        <v>12</v>
      </c>
      <c r="C81" s="72">
        <f aca="true" t="shared" si="23" ref="C81:C95">SUM(D81:M81)</f>
        <v>189040</v>
      </c>
      <c r="D81" s="72">
        <f aca="true" t="shared" si="24" ref="D81:M81">SUM(D82,D87,D89)</f>
        <v>0</v>
      </c>
      <c r="E81" s="72">
        <f t="shared" si="24"/>
        <v>0</v>
      </c>
      <c r="F81" s="72">
        <f t="shared" si="24"/>
        <v>0</v>
      </c>
      <c r="G81" s="72">
        <f t="shared" si="24"/>
        <v>0</v>
      </c>
      <c r="H81" s="72">
        <f t="shared" si="24"/>
        <v>12240</v>
      </c>
      <c r="I81" s="72">
        <f t="shared" si="24"/>
        <v>0</v>
      </c>
      <c r="J81" s="72">
        <f t="shared" si="24"/>
        <v>176800</v>
      </c>
      <c r="K81" s="72">
        <f t="shared" si="24"/>
        <v>0</v>
      </c>
      <c r="L81" s="72">
        <f t="shared" si="24"/>
        <v>0</v>
      </c>
      <c r="M81" s="72">
        <f t="shared" si="24"/>
        <v>0</v>
      </c>
    </row>
    <row r="82" spans="1:13" s="3" customFormat="1" ht="12.75">
      <c r="A82" s="73">
        <v>311</v>
      </c>
      <c r="B82" s="74" t="s">
        <v>13</v>
      </c>
      <c r="C82" s="72">
        <f t="shared" si="23"/>
        <v>162260</v>
      </c>
      <c r="D82" s="72">
        <f aca="true" t="shared" si="25" ref="D82:M82">SUM(D83,D84,D85,D86)</f>
        <v>0</v>
      </c>
      <c r="E82" s="72">
        <f t="shared" si="25"/>
        <v>0</v>
      </c>
      <c r="F82" s="72">
        <f t="shared" si="25"/>
        <v>0</v>
      </c>
      <c r="G82" s="72">
        <f t="shared" si="25"/>
        <v>0</v>
      </c>
      <c r="H82" s="72">
        <f t="shared" si="25"/>
        <v>10500</v>
      </c>
      <c r="I82" s="72">
        <f t="shared" si="25"/>
        <v>0</v>
      </c>
      <c r="J82" s="72">
        <f t="shared" si="25"/>
        <v>151760</v>
      </c>
      <c r="K82" s="72">
        <f t="shared" si="25"/>
        <v>0</v>
      </c>
      <c r="L82" s="72">
        <f t="shared" si="25"/>
        <v>0</v>
      </c>
      <c r="M82" s="72">
        <f t="shared" si="25"/>
        <v>0</v>
      </c>
    </row>
    <row r="83" spans="1:13" s="3" customFormat="1" ht="12.75" customHeight="1" hidden="1">
      <c r="A83" s="75">
        <v>3111</v>
      </c>
      <c r="B83" s="76" t="s">
        <v>60</v>
      </c>
      <c r="C83" s="77">
        <f t="shared" si="23"/>
        <v>162260</v>
      </c>
      <c r="D83" s="77"/>
      <c r="E83" s="77"/>
      <c r="F83" s="77"/>
      <c r="G83" s="77"/>
      <c r="H83" s="77">
        <v>10500</v>
      </c>
      <c r="I83" s="77"/>
      <c r="J83" s="77">
        <v>151760</v>
      </c>
      <c r="K83" s="77"/>
      <c r="L83" s="77"/>
      <c r="M83" s="77"/>
    </row>
    <row r="84" spans="1:13" ht="12.75" customHeight="1" hidden="1">
      <c r="A84" s="75">
        <v>3112</v>
      </c>
      <c r="B84" s="76" t="s">
        <v>61</v>
      </c>
      <c r="C84" s="77">
        <f t="shared" si="23"/>
        <v>0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5" spans="1:13" ht="12.75" customHeight="1" hidden="1">
      <c r="A85" s="75">
        <v>3113</v>
      </c>
      <c r="B85" s="76" t="s">
        <v>62</v>
      </c>
      <c r="C85" s="77">
        <f t="shared" si="23"/>
        <v>0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1:13" ht="12.75" customHeight="1" hidden="1">
      <c r="A86" s="75">
        <v>3114</v>
      </c>
      <c r="B86" s="76" t="s">
        <v>63</v>
      </c>
      <c r="C86" s="77">
        <f t="shared" si="23"/>
        <v>0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2.75">
      <c r="A87" s="73">
        <v>312</v>
      </c>
      <c r="B87" s="74" t="s">
        <v>14</v>
      </c>
      <c r="C87" s="77">
        <f t="shared" si="23"/>
        <v>0</v>
      </c>
      <c r="D87" s="72">
        <f aca="true" t="shared" si="26" ref="D87:M87">SUM(D88)</f>
        <v>0</v>
      </c>
      <c r="E87" s="72">
        <f t="shared" si="26"/>
        <v>0</v>
      </c>
      <c r="F87" s="72">
        <f t="shared" si="26"/>
        <v>0</v>
      </c>
      <c r="G87" s="72">
        <f t="shared" si="26"/>
        <v>0</v>
      </c>
      <c r="H87" s="72">
        <f t="shared" si="26"/>
        <v>0</v>
      </c>
      <c r="I87" s="72">
        <f t="shared" si="26"/>
        <v>0</v>
      </c>
      <c r="J87" s="72">
        <f t="shared" si="26"/>
        <v>0</v>
      </c>
      <c r="K87" s="72">
        <f t="shared" si="26"/>
        <v>0</v>
      </c>
      <c r="L87" s="72">
        <f t="shared" si="26"/>
        <v>0</v>
      </c>
      <c r="M87" s="72">
        <f t="shared" si="26"/>
        <v>0</v>
      </c>
    </row>
    <row r="88" spans="1:13" ht="12.75">
      <c r="A88" s="75">
        <v>3121</v>
      </c>
      <c r="B88" s="76" t="s">
        <v>14</v>
      </c>
      <c r="C88" s="77">
        <f t="shared" si="23"/>
        <v>0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3" s="3" customFormat="1" ht="12.75">
      <c r="A89" s="73">
        <v>313</v>
      </c>
      <c r="B89" s="76" t="s">
        <v>15</v>
      </c>
      <c r="C89" s="72">
        <f t="shared" si="23"/>
        <v>26780</v>
      </c>
      <c r="D89" s="72">
        <f>SUM(D90,D91,)</f>
        <v>0</v>
      </c>
      <c r="E89" s="72">
        <f>SUM(E90,E91,)</f>
        <v>0</v>
      </c>
      <c r="F89" s="72">
        <f>SUM(F90,F91,)</f>
        <v>0</v>
      </c>
      <c r="G89" s="72">
        <f>SUM(G90,G91,)</f>
        <v>0</v>
      </c>
      <c r="H89" s="72">
        <f aca="true" t="shared" si="27" ref="H89:M89">SUM(H90,H91,)</f>
        <v>1740</v>
      </c>
      <c r="I89" s="72">
        <f t="shared" si="27"/>
        <v>0</v>
      </c>
      <c r="J89" s="72">
        <f t="shared" si="27"/>
        <v>25040</v>
      </c>
      <c r="K89" s="72">
        <f t="shared" si="27"/>
        <v>0</v>
      </c>
      <c r="L89" s="72">
        <f t="shared" si="27"/>
        <v>0</v>
      </c>
      <c r="M89" s="72">
        <f t="shared" si="27"/>
        <v>0</v>
      </c>
    </row>
    <row r="90" spans="1:13" ht="25.5" customHeight="1" hidden="1">
      <c r="A90" s="75">
        <v>3131</v>
      </c>
      <c r="B90" s="76" t="s">
        <v>64</v>
      </c>
      <c r="C90" s="77">
        <f t="shared" si="23"/>
        <v>0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ht="25.5" customHeight="1" hidden="1">
      <c r="A91" s="75">
        <v>3132</v>
      </c>
      <c r="B91" s="76" t="s">
        <v>65</v>
      </c>
      <c r="C91" s="77">
        <f t="shared" si="23"/>
        <v>26780</v>
      </c>
      <c r="D91" s="77"/>
      <c r="E91" s="77"/>
      <c r="F91" s="77"/>
      <c r="G91" s="77"/>
      <c r="H91" s="77">
        <v>1740</v>
      </c>
      <c r="I91" s="77"/>
      <c r="J91" s="77">
        <v>25040</v>
      </c>
      <c r="K91" s="77"/>
      <c r="L91" s="77"/>
      <c r="M91" s="77"/>
    </row>
    <row r="92" spans="1:13" ht="12.75">
      <c r="A92" s="70">
        <v>32</v>
      </c>
      <c r="B92" s="71" t="s">
        <v>16</v>
      </c>
      <c r="C92" s="72">
        <f t="shared" si="23"/>
        <v>25800</v>
      </c>
      <c r="D92" s="72">
        <f>SUM(D93)</f>
        <v>0</v>
      </c>
      <c r="E92" s="72">
        <f aca="true" t="shared" si="28" ref="E92:M92">SUM(E93)</f>
        <v>0</v>
      </c>
      <c r="F92" s="72">
        <f t="shared" si="28"/>
        <v>0</v>
      </c>
      <c r="G92" s="72">
        <f t="shared" si="28"/>
        <v>0</v>
      </c>
      <c r="H92" s="72">
        <f t="shared" si="28"/>
        <v>1700</v>
      </c>
      <c r="I92" s="72">
        <f t="shared" si="28"/>
        <v>0</v>
      </c>
      <c r="J92" s="72">
        <f t="shared" si="28"/>
        <v>24100</v>
      </c>
      <c r="K92" s="72">
        <f t="shared" si="28"/>
        <v>0</v>
      </c>
      <c r="L92" s="72">
        <f t="shared" si="28"/>
        <v>0</v>
      </c>
      <c r="M92" s="72">
        <f t="shared" si="28"/>
        <v>0</v>
      </c>
    </row>
    <row r="93" spans="1:13" ht="25.5">
      <c r="A93" s="73">
        <v>321</v>
      </c>
      <c r="B93" s="74" t="s">
        <v>17</v>
      </c>
      <c r="C93" s="72">
        <f t="shared" si="23"/>
        <v>25800</v>
      </c>
      <c r="D93" s="72">
        <f>SUM(D94,D95)</f>
        <v>0</v>
      </c>
      <c r="E93" s="72">
        <f aca="true" t="shared" si="29" ref="E93:M93">SUM(E94,E95)</f>
        <v>0</v>
      </c>
      <c r="F93" s="72">
        <f t="shared" si="29"/>
        <v>0</v>
      </c>
      <c r="G93" s="72">
        <f t="shared" si="29"/>
        <v>0</v>
      </c>
      <c r="H93" s="72">
        <f t="shared" si="29"/>
        <v>1700</v>
      </c>
      <c r="I93" s="72">
        <f t="shared" si="29"/>
        <v>0</v>
      </c>
      <c r="J93" s="72">
        <f t="shared" si="29"/>
        <v>24100</v>
      </c>
      <c r="K93" s="72">
        <f t="shared" si="29"/>
        <v>0</v>
      </c>
      <c r="L93" s="72">
        <f t="shared" si="29"/>
        <v>0</v>
      </c>
      <c r="M93" s="72">
        <f t="shared" si="29"/>
        <v>0</v>
      </c>
    </row>
    <row r="94" spans="1:13" ht="12.75" customHeight="1" hidden="1">
      <c r="A94" s="75">
        <v>3211</v>
      </c>
      <c r="B94" s="76" t="s">
        <v>66</v>
      </c>
      <c r="C94" s="77">
        <f t="shared" si="23"/>
        <v>0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1:13" ht="25.5" customHeight="1" hidden="1">
      <c r="A95" s="75">
        <v>3212</v>
      </c>
      <c r="B95" s="76" t="s">
        <v>67</v>
      </c>
      <c r="C95" s="77">
        <f t="shared" si="23"/>
        <v>25800</v>
      </c>
      <c r="D95" s="77"/>
      <c r="E95" s="77"/>
      <c r="F95" s="77"/>
      <c r="G95" s="77"/>
      <c r="H95" s="77">
        <v>1700</v>
      </c>
      <c r="I95" s="77"/>
      <c r="J95" s="77">
        <v>24100</v>
      </c>
      <c r="K95" s="77"/>
      <c r="L95" s="77"/>
      <c r="M95" s="77"/>
    </row>
    <row r="96" spans="1:13" ht="12.75">
      <c r="A96" s="70"/>
      <c r="B96" s="71" t="s">
        <v>114</v>
      </c>
      <c r="C96" s="72">
        <f aca="true" t="shared" si="30" ref="C96:M96">SUM(C80)</f>
        <v>214840</v>
      </c>
      <c r="D96" s="72">
        <f t="shared" si="30"/>
        <v>0</v>
      </c>
      <c r="E96" s="72">
        <f t="shared" si="30"/>
        <v>0</v>
      </c>
      <c r="F96" s="72">
        <f t="shared" si="30"/>
        <v>0</v>
      </c>
      <c r="G96" s="72">
        <f t="shared" si="30"/>
        <v>0</v>
      </c>
      <c r="H96" s="72">
        <f t="shared" si="30"/>
        <v>13940</v>
      </c>
      <c r="I96" s="72">
        <f t="shared" si="30"/>
        <v>0</v>
      </c>
      <c r="J96" s="72">
        <f t="shared" si="30"/>
        <v>200900</v>
      </c>
      <c r="K96" s="72">
        <f t="shared" si="30"/>
        <v>0</v>
      </c>
      <c r="L96" s="72">
        <f t="shared" si="30"/>
        <v>0</v>
      </c>
      <c r="M96" s="72">
        <f t="shared" si="30"/>
        <v>0</v>
      </c>
    </row>
    <row r="97" spans="1:13" ht="12.75">
      <c r="A97" s="80"/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</row>
    <row r="98" spans="1:13" ht="12.75">
      <c r="A98" s="112" t="s">
        <v>115</v>
      </c>
      <c r="B98" s="355" t="s">
        <v>138</v>
      </c>
      <c r="C98" s="355"/>
      <c r="D98" s="355"/>
      <c r="E98" s="156"/>
      <c r="F98" s="156"/>
      <c r="G98" s="156"/>
      <c r="H98" s="156"/>
      <c r="I98" s="156"/>
      <c r="J98" s="156"/>
      <c r="K98" s="156"/>
      <c r="L98" s="156"/>
      <c r="M98" s="156"/>
    </row>
    <row r="99" spans="1:14" ht="12.75">
      <c r="A99" s="113">
        <v>3</v>
      </c>
      <c r="B99" s="114" t="s">
        <v>41</v>
      </c>
      <c r="C99" s="115">
        <f>SUM(C100)</f>
        <v>10000</v>
      </c>
      <c r="D99" s="115">
        <f aca="true" t="shared" si="31" ref="D99:M99">SUM(D100)</f>
        <v>10000</v>
      </c>
      <c r="E99" s="115">
        <f t="shared" si="31"/>
        <v>0</v>
      </c>
      <c r="F99" s="115">
        <f t="shared" si="31"/>
        <v>0</v>
      </c>
      <c r="G99" s="115">
        <f t="shared" si="31"/>
        <v>0</v>
      </c>
      <c r="H99" s="115">
        <f t="shared" si="31"/>
        <v>0</v>
      </c>
      <c r="I99" s="115">
        <f t="shared" si="31"/>
        <v>0</v>
      </c>
      <c r="J99" s="115">
        <f t="shared" si="31"/>
        <v>0</v>
      </c>
      <c r="K99" s="115">
        <f t="shared" si="31"/>
        <v>0</v>
      </c>
      <c r="L99" s="115">
        <f t="shared" si="31"/>
        <v>0</v>
      </c>
      <c r="M99" s="115">
        <f t="shared" si="31"/>
        <v>0</v>
      </c>
      <c r="N99" s="69"/>
    </row>
    <row r="100" spans="1:14" s="3" customFormat="1" ht="12.75">
      <c r="A100" s="49">
        <v>32</v>
      </c>
      <c r="B100" s="50" t="s">
        <v>16</v>
      </c>
      <c r="C100" s="51">
        <f>SUM(D100:M100)</f>
        <v>10000</v>
      </c>
      <c r="D100" s="51">
        <f>SUM(D101)</f>
        <v>10000</v>
      </c>
      <c r="E100" s="51">
        <f aca="true" t="shared" si="32" ref="E100:M101">SUM(E101)</f>
        <v>0</v>
      </c>
      <c r="F100" s="51">
        <f t="shared" si="32"/>
        <v>0</v>
      </c>
      <c r="G100" s="51">
        <f t="shared" si="32"/>
        <v>0</v>
      </c>
      <c r="H100" s="51">
        <f t="shared" si="32"/>
        <v>0</v>
      </c>
      <c r="I100" s="51">
        <f t="shared" si="32"/>
        <v>0</v>
      </c>
      <c r="J100" s="51">
        <f t="shared" si="32"/>
        <v>0</v>
      </c>
      <c r="K100" s="51">
        <f t="shared" si="32"/>
        <v>0</v>
      </c>
      <c r="L100" s="51">
        <f t="shared" si="32"/>
        <v>0</v>
      </c>
      <c r="M100" s="51">
        <f t="shared" si="32"/>
        <v>0</v>
      </c>
      <c r="N100" s="83"/>
    </row>
    <row r="101" spans="1:14" ht="12.75">
      <c r="A101" s="49">
        <v>322</v>
      </c>
      <c r="B101" s="50" t="s">
        <v>18</v>
      </c>
      <c r="C101" s="51">
        <f>SUM(D101:M101)</f>
        <v>10000</v>
      </c>
      <c r="D101" s="51">
        <f>SUM(D102)</f>
        <v>10000</v>
      </c>
      <c r="E101" s="51">
        <f t="shared" si="32"/>
        <v>0</v>
      </c>
      <c r="F101" s="51">
        <f t="shared" si="32"/>
        <v>0</v>
      </c>
      <c r="G101" s="51">
        <f t="shared" si="32"/>
        <v>0</v>
      </c>
      <c r="H101" s="51">
        <f t="shared" si="32"/>
        <v>0</v>
      </c>
      <c r="I101" s="51">
        <f t="shared" si="32"/>
        <v>0</v>
      </c>
      <c r="J101" s="51">
        <f>SUM(J102)</f>
        <v>0</v>
      </c>
      <c r="K101" s="51">
        <f t="shared" si="32"/>
        <v>0</v>
      </c>
      <c r="L101" s="51">
        <f t="shared" si="32"/>
        <v>0</v>
      </c>
      <c r="M101" s="51">
        <f t="shared" si="32"/>
        <v>0</v>
      </c>
      <c r="N101" s="69"/>
    </row>
    <row r="102" spans="1:14" ht="12.75">
      <c r="A102" s="52">
        <v>3222</v>
      </c>
      <c r="B102" s="53" t="s">
        <v>71</v>
      </c>
      <c r="C102" s="54">
        <f>SUM(D102:M102)</f>
        <v>10000</v>
      </c>
      <c r="D102" s="54">
        <v>10000</v>
      </c>
      <c r="E102" s="54"/>
      <c r="F102" s="54"/>
      <c r="G102" s="54"/>
      <c r="H102" s="54"/>
      <c r="I102" s="54"/>
      <c r="J102" s="54">
        <v>0</v>
      </c>
      <c r="K102" s="54"/>
      <c r="L102" s="54"/>
      <c r="M102" s="54"/>
      <c r="N102" s="69"/>
    </row>
    <row r="103" spans="1:14" ht="12.75">
      <c r="A103" s="52"/>
      <c r="B103" s="50" t="s">
        <v>114</v>
      </c>
      <c r="C103" s="51">
        <f aca="true" t="shared" si="33" ref="C103:I103">SUM(C101)</f>
        <v>10000</v>
      </c>
      <c r="D103" s="51">
        <f t="shared" si="33"/>
        <v>10000</v>
      </c>
      <c r="E103" s="51">
        <f t="shared" si="33"/>
        <v>0</v>
      </c>
      <c r="F103" s="51">
        <f t="shared" si="33"/>
        <v>0</v>
      </c>
      <c r="G103" s="51">
        <f t="shared" si="33"/>
        <v>0</v>
      </c>
      <c r="H103" s="51">
        <f t="shared" si="33"/>
        <v>0</v>
      </c>
      <c r="I103" s="51">
        <f t="shared" si="33"/>
        <v>0</v>
      </c>
      <c r="J103" s="51">
        <f>SUM(J101)</f>
        <v>0</v>
      </c>
      <c r="K103" s="51">
        <f>SUM(K101)</f>
        <v>0</v>
      </c>
      <c r="L103" s="51">
        <f>SUM(L101)</f>
        <v>0</v>
      </c>
      <c r="M103" s="51">
        <f>SUM(M101)</f>
        <v>0</v>
      </c>
      <c r="N103" s="69"/>
    </row>
    <row r="104" spans="1:14" ht="12.75">
      <c r="A104" s="78"/>
      <c r="B104" s="79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9"/>
    </row>
    <row r="105" spans="1:13" s="69" customFormat="1" ht="12.75">
      <c r="A105" s="116" t="s">
        <v>119</v>
      </c>
      <c r="B105" s="356" t="s">
        <v>118</v>
      </c>
      <c r="C105" s="356"/>
      <c r="D105" s="356"/>
      <c r="E105" s="157"/>
      <c r="F105" s="157"/>
      <c r="G105" s="157"/>
      <c r="H105" s="157"/>
      <c r="I105" s="157"/>
      <c r="J105" s="157"/>
      <c r="K105" s="157"/>
      <c r="L105" s="157"/>
      <c r="M105" s="157"/>
    </row>
    <row r="106" spans="1:13" s="69" customFormat="1" ht="12.75">
      <c r="A106" s="117">
        <v>3</v>
      </c>
      <c r="B106" s="118" t="s">
        <v>41</v>
      </c>
      <c r="C106" s="119">
        <f>SUM(C107+C109+C111+C113)</f>
        <v>17900</v>
      </c>
      <c r="D106" s="119">
        <f aca="true" t="shared" si="34" ref="D106:M106">SUM(D107+D109+D111+D113)</f>
        <v>0</v>
      </c>
      <c r="E106" s="119">
        <f t="shared" si="34"/>
        <v>0</v>
      </c>
      <c r="F106" s="119">
        <f t="shared" si="34"/>
        <v>0</v>
      </c>
      <c r="G106" s="119">
        <f t="shared" si="34"/>
        <v>7600</v>
      </c>
      <c r="H106" s="119">
        <f t="shared" si="34"/>
        <v>0</v>
      </c>
      <c r="I106" s="119">
        <f t="shared" si="34"/>
        <v>10300</v>
      </c>
      <c r="J106" s="119">
        <f t="shared" si="34"/>
        <v>0</v>
      </c>
      <c r="K106" s="119">
        <f t="shared" si="34"/>
        <v>0</v>
      </c>
      <c r="L106" s="119">
        <f t="shared" si="34"/>
        <v>0</v>
      </c>
      <c r="M106" s="119">
        <f t="shared" si="34"/>
        <v>0</v>
      </c>
    </row>
    <row r="107" spans="1:13" ht="18.75" customHeight="1">
      <c r="A107" s="120">
        <v>321</v>
      </c>
      <c r="B107" s="121" t="s">
        <v>17</v>
      </c>
      <c r="C107" s="59">
        <f>SUM(C108)</f>
        <v>10300</v>
      </c>
      <c r="D107" s="59">
        <f aca="true" t="shared" si="35" ref="D107:I107">SUM(D108)</f>
        <v>0</v>
      </c>
      <c r="E107" s="59">
        <f t="shared" si="35"/>
        <v>0</v>
      </c>
      <c r="F107" s="59">
        <f t="shared" si="35"/>
        <v>0</v>
      </c>
      <c r="G107" s="59">
        <f t="shared" si="35"/>
        <v>0</v>
      </c>
      <c r="H107" s="59">
        <f t="shared" si="35"/>
        <v>0</v>
      </c>
      <c r="I107" s="59">
        <f t="shared" si="35"/>
        <v>10300</v>
      </c>
      <c r="J107" s="59">
        <f>SUM(J108)</f>
        <v>0</v>
      </c>
      <c r="K107" s="59">
        <f>SUM(K108)</f>
        <v>0</v>
      </c>
      <c r="L107" s="59">
        <f>SUM(L108)</f>
        <v>0</v>
      </c>
      <c r="M107" s="59">
        <f>SUM(M108)</f>
        <v>0</v>
      </c>
    </row>
    <row r="108" spans="1:13" ht="12.75" customHeight="1" hidden="1">
      <c r="A108" s="60">
        <v>3211</v>
      </c>
      <c r="B108" s="61" t="s">
        <v>66</v>
      </c>
      <c r="C108" s="56">
        <f aca="true" t="shared" si="36" ref="C108:C114">SUM(D108:M108)</f>
        <v>10300</v>
      </c>
      <c r="D108" s="56"/>
      <c r="E108" s="56"/>
      <c r="F108" s="56"/>
      <c r="G108" s="56"/>
      <c r="H108" s="56"/>
      <c r="I108" s="56">
        <v>10300</v>
      </c>
      <c r="J108" s="56"/>
      <c r="K108" s="56"/>
      <c r="L108" s="56"/>
      <c r="M108" s="56"/>
    </row>
    <row r="109" spans="1:13" ht="12.75">
      <c r="A109" s="57">
        <v>322</v>
      </c>
      <c r="B109" s="58" t="s">
        <v>18</v>
      </c>
      <c r="C109" s="59">
        <f t="shared" si="36"/>
        <v>1200</v>
      </c>
      <c r="D109" s="59">
        <f>SUM(D110)</f>
        <v>0</v>
      </c>
      <c r="E109" s="59">
        <f aca="true" t="shared" si="37" ref="E109:M109">SUM(E110)</f>
        <v>0</v>
      </c>
      <c r="F109" s="59">
        <f t="shared" si="37"/>
        <v>0</v>
      </c>
      <c r="G109" s="59">
        <f t="shared" si="37"/>
        <v>1200</v>
      </c>
      <c r="H109" s="59">
        <f t="shared" si="37"/>
        <v>0</v>
      </c>
      <c r="I109" s="59">
        <f t="shared" si="37"/>
        <v>0</v>
      </c>
      <c r="J109" s="59">
        <f t="shared" si="37"/>
        <v>0</v>
      </c>
      <c r="K109" s="59">
        <f t="shared" si="37"/>
        <v>0</v>
      </c>
      <c r="L109" s="59">
        <f t="shared" si="37"/>
        <v>0</v>
      </c>
      <c r="M109" s="59">
        <f t="shared" si="37"/>
        <v>0</v>
      </c>
    </row>
    <row r="110" spans="1:13" s="69" customFormat="1" ht="25.5" customHeight="1" hidden="1">
      <c r="A110" s="60">
        <v>3221</v>
      </c>
      <c r="B110" s="61" t="s">
        <v>70</v>
      </c>
      <c r="C110" s="56">
        <f t="shared" si="36"/>
        <v>1200</v>
      </c>
      <c r="D110" s="56"/>
      <c r="E110" s="56"/>
      <c r="F110" s="56"/>
      <c r="G110" s="56">
        <v>1200</v>
      </c>
      <c r="H110" s="56"/>
      <c r="I110" s="56"/>
      <c r="J110" s="56"/>
      <c r="K110" s="56"/>
      <c r="L110" s="56"/>
      <c r="M110" s="56"/>
    </row>
    <row r="111" spans="1:13" s="83" customFormat="1" ht="12.75" customHeight="1">
      <c r="A111" s="120">
        <v>323</v>
      </c>
      <c r="B111" s="121" t="s">
        <v>19</v>
      </c>
      <c r="C111" s="59">
        <f t="shared" si="36"/>
        <v>3400</v>
      </c>
      <c r="D111" s="59">
        <f>SUM(D112)</f>
        <v>0</v>
      </c>
      <c r="E111" s="59">
        <f aca="true" t="shared" si="38" ref="E111:M111">SUM(E112)</f>
        <v>0</v>
      </c>
      <c r="F111" s="59">
        <f t="shared" si="38"/>
        <v>0</v>
      </c>
      <c r="G111" s="59">
        <f t="shared" si="38"/>
        <v>3400</v>
      </c>
      <c r="H111" s="59">
        <f t="shared" si="38"/>
        <v>0</v>
      </c>
      <c r="I111" s="59">
        <f t="shared" si="38"/>
        <v>0</v>
      </c>
      <c r="J111" s="59">
        <f t="shared" si="38"/>
        <v>0</v>
      </c>
      <c r="K111" s="59">
        <f t="shared" si="38"/>
        <v>0</v>
      </c>
      <c r="L111" s="59">
        <f t="shared" si="38"/>
        <v>0</v>
      </c>
      <c r="M111" s="59">
        <f t="shared" si="38"/>
        <v>0</v>
      </c>
    </row>
    <row r="112" spans="1:13" s="84" customFormat="1" ht="12.75" customHeight="1" hidden="1">
      <c r="A112" s="60">
        <v>3237</v>
      </c>
      <c r="B112" s="61" t="s">
        <v>83</v>
      </c>
      <c r="C112" s="56">
        <f t="shared" si="36"/>
        <v>3400</v>
      </c>
      <c r="D112" s="56"/>
      <c r="E112" s="56"/>
      <c r="F112" s="56"/>
      <c r="G112" s="56">
        <v>3400</v>
      </c>
      <c r="H112" s="56"/>
      <c r="I112" s="56"/>
      <c r="J112" s="56"/>
      <c r="K112" s="56"/>
      <c r="L112" s="56"/>
      <c r="M112" s="56"/>
    </row>
    <row r="113" spans="1:13" s="3" customFormat="1" ht="12.75" customHeight="1">
      <c r="A113" s="57">
        <v>329</v>
      </c>
      <c r="B113" s="58" t="s">
        <v>100</v>
      </c>
      <c r="C113" s="59">
        <f t="shared" si="36"/>
        <v>3000</v>
      </c>
      <c r="D113" s="59">
        <f aca="true" t="shared" si="39" ref="D113:M113">SUM(D114:D114)</f>
        <v>0</v>
      </c>
      <c r="E113" s="59">
        <f t="shared" si="39"/>
        <v>0</v>
      </c>
      <c r="F113" s="59">
        <f t="shared" si="39"/>
        <v>0</v>
      </c>
      <c r="G113" s="59">
        <f t="shared" si="39"/>
        <v>3000</v>
      </c>
      <c r="H113" s="59">
        <f t="shared" si="39"/>
        <v>0</v>
      </c>
      <c r="I113" s="59">
        <f t="shared" si="39"/>
        <v>0</v>
      </c>
      <c r="J113" s="59">
        <f t="shared" si="39"/>
        <v>0</v>
      </c>
      <c r="K113" s="59">
        <f t="shared" si="39"/>
        <v>0</v>
      </c>
      <c r="L113" s="59">
        <f t="shared" si="39"/>
        <v>0</v>
      </c>
      <c r="M113" s="59">
        <f t="shared" si="39"/>
        <v>0</v>
      </c>
    </row>
    <row r="114" spans="1:13" s="3" customFormat="1" ht="12.75" customHeight="1" hidden="1">
      <c r="A114" s="60">
        <v>3299</v>
      </c>
      <c r="B114" s="61" t="s">
        <v>100</v>
      </c>
      <c r="C114" s="56">
        <f t="shared" si="36"/>
        <v>3000</v>
      </c>
      <c r="D114" s="56"/>
      <c r="E114" s="56"/>
      <c r="F114" s="56"/>
      <c r="G114" s="56">
        <v>3000</v>
      </c>
      <c r="H114" s="56"/>
      <c r="I114" s="56"/>
      <c r="J114" s="56"/>
      <c r="K114" s="56"/>
      <c r="L114" s="56"/>
      <c r="M114" s="56"/>
    </row>
    <row r="115" spans="1:13" s="3" customFormat="1" ht="12.75">
      <c r="A115" s="60"/>
      <c r="B115" s="58" t="s">
        <v>114</v>
      </c>
      <c r="C115" s="59">
        <f>SUM(C106)</f>
        <v>17900</v>
      </c>
      <c r="D115" s="59">
        <f aca="true" t="shared" si="40" ref="D115:M115">SUM(D106)</f>
        <v>0</v>
      </c>
      <c r="E115" s="59">
        <f t="shared" si="40"/>
        <v>0</v>
      </c>
      <c r="F115" s="59">
        <f t="shared" si="40"/>
        <v>0</v>
      </c>
      <c r="G115" s="59">
        <f t="shared" si="40"/>
        <v>7600</v>
      </c>
      <c r="H115" s="59">
        <f t="shared" si="40"/>
        <v>0</v>
      </c>
      <c r="I115" s="59">
        <f t="shared" si="40"/>
        <v>10300</v>
      </c>
      <c r="J115" s="59">
        <f t="shared" si="40"/>
        <v>0</v>
      </c>
      <c r="K115" s="59">
        <f t="shared" si="40"/>
        <v>0</v>
      </c>
      <c r="L115" s="59">
        <f t="shared" si="40"/>
        <v>0</v>
      </c>
      <c r="M115" s="59">
        <f t="shared" si="40"/>
        <v>0</v>
      </c>
    </row>
    <row r="116" spans="1:13" s="3" customFormat="1" ht="12.75">
      <c r="A116" s="78"/>
      <c r="B116" s="79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1:13" s="3" customFormat="1" ht="12.75">
      <c r="A117" s="78"/>
      <c r="B117" s="79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1:13" s="3" customFormat="1" ht="12.75">
      <c r="A118" s="104" t="s">
        <v>120</v>
      </c>
      <c r="B118" s="357" t="s">
        <v>121</v>
      </c>
      <c r="C118" s="357"/>
      <c r="D118" s="357"/>
      <c r="E118" s="122"/>
      <c r="F118" s="171"/>
      <c r="G118" s="171"/>
      <c r="H118" s="172"/>
      <c r="I118" s="172"/>
      <c r="J118" s="172"/>
      <c r="K118" s="172"/>
      <c r="L118" s="172"/>
      <c r="M118" s="172"/>
    </row>
    <row r="119" spans="1:13" s="3" customFormat="1" ht="12.75">
      <c r="A119" s="123">
        <v>45</v>
      </c>
      <c r="B119" s="124" t="s">
        <v>122</v>
      </c>
      <c r="C119" s="125">
        <f aca="true" t="shared" si="41" ref="C119:M119">SUM(C120)</f>
        <v>4500000</v>
      </c>
      <c r="D119" s="166">
        <f t="shared" si="41"/>
        <v>0</v>
      </c>
      <c r="E119" s="125">
        <f t="shared" si="41"/>
        <v>0</v>
      </c>
      <c r="F119" s="166">
        <f t="shared" si="41"/>
        <v>0</v>
      </c>
      <c r="G119" s="166">
        <f t="shared" si="41"/>
        <v>0</v>
      </c>
      <c r="H119" s="166">
        <f t="shared" si="41"/>
        <v>0</v>
      </c>
      <c r="I119" s="166">
        <f t="shared" si="41"/>
        <v>4500000</v>
      </c>
      <c r="J119" s="166">
        <f t="shared" si="41"/>
        <v>0</v>
      </c>
      <c r="K119" s="166">
        <f t="shared" si="41"/>
        <v>0</v>
      </c>
      <c r="L119" s="166">
        <f t="shared" si="41"/>
        <v>0</v>
      </c>
      <c r="M119" s="166">
        <f t="shared" si="41"/>
        <v>0</v>
      </c>
    </row>
    <row r="120" spans="1:13" s="3" customFormat="1" ht="12.75">
      <c r="A120" s="123">
        <v>451</v>
      </c>
      <c r="B120" s="124" t="s">
        <v>123</v>
      </c>
      <c r="C120" s="126">
        <f>SUM(C121)</f>
        <v>4500000</v>
      </c>
      <c r="D120" s="167">
        <f aca="true" t="shared" si="42" ref="D120:M120">SUM(D121)</f>
        <v>0</v>
      </c>
      <c r="E120" s="126">
        <f t="shared" si="42"/>
        <v>0</v>
      </c>
      <c r="F120" s="167">
        <f t="shared" si="42"/>
        <v>0</v>
      </c>
      <c r="G120" s="167">
        <f t="shared" si="42"/>
        <v>0</v>
      </c>
      <c r="H120" s="167">
        <f t="shared" si="42"/>
        <v>0</v>
      </c>
      <c r="I120" s="167">
        <f>SUM(I121)</f>
        <v>4500000</v>
      </c>
      <c r="J120" s="167">
        <f t="shared" si="42"/>
        <v>0</v>
      </c>
      <c r="K120" s="167">
        <f t="shared" si="42"/>
        <v>0</v>
      </c>
      <c r="L120" s="167">
        <f t="shared" si="42"/>
        <v>0</v>
      </c>
      <c r="M120" s="167">
        <f t="shared" si="42"/>
        <v>0</v>
      </c>
    </row>
    <row r="121" spans="1:13" s="3" customFormat="1" ht="12.75" customHeight="1" hidden="1">
      <c r="A121" s="127">
        <v>4511</v>
      </c>
      <c r="B121" s="128" t="s">
        <v>123</v>
      </c>
      <c r="C121" s="129">
        <f>SUM(D121:J121)</f>
        <v>4500000</v>
      </c>
      <c r="D121" s="168">
        <v>0</v>
      </c>
      <c r="E121" s="129">
        <v>0</v>
      </c>
      <c r="F121" s="173">
        <v>0</v>
      </c>
      <c r="G121" s="173"/>
      <c r="H121" s="173"/>
      <c r="I121" s="173">
        <v>4500000</v>
      </c>
      <c r="J121" s="173"/>
      <c r="K121" s="173"/>
      <c r="L121" s="174"/>
      <c r="M121" s="173"/>
    </row>
    <row r="122" spans="1:13" s="3" customFormat="1" ht="12.75">
      <c r="A122" s="127"/>
      <c r="B122" s="140" t="s">
        <v>114</v>
      </c>
      <c r="C122" s="126">
        <f>SUM(C119)</f>
        <v>4500000</v>
      </c>
      <c r="D122" s="167">
        <f aca="true" t="shared" si="43" ref="D122:M122">SUM(D119)</f>
        <v>0</v>
      </c>
      <c r="E122" s="126">
        <f t="shared" si="43"/>
        <v>0</v>
      </c>
      <c r="F122" s="167">
        <f t="shared" si="43"/>
        <v>0</v>
      </c>
      <c r="G122" s="167">
        <f t="shared" si="43"/>
        <v>0</v>
      </c>
      <c r="H122" s="167">
        <f t="shared" si="43"/>
        <v>0</v>
      </c>
      <c r="I122" s="167">
        <f t="shared" si="43"/>
        <v>4500000</v>
      </c>
      <c r="J122" s="167">
        <f t="shared" si="43"/>
        <v>0</v>
      </c>
      <c r="K122" s="167">
        <f t="shared" si="43"/>
        <v>0</v>
      </c>
      <c r="L122" s="167">
        <f t="shared" si="43"/>
        <v>0</v>
      </c>
      <c r="M122" s="167">
        <f t="shared" si="43"/>
        <v>0</v>
      </c>
    </row>
    <row r="123" spans="1:13" s="3" customFormat="1" ht="15.75">
      <c r="A123" s="99"/>
      <c r="B123" s="100"/>
      <c r="C123" s="86"/>
      <c r="D123" s="169"/>
      <c r="E123" s="86"/>
      <c r="F123" s="169"/>
      <c r="G123" s="169"/>
      <c r="H123" s="169"/>
      <c r="I123" s="169"/>
      <c r="J123" s="169"/>
      <c r="K123" s="169"/>
      <c r="L123" s="169"/>
      <c r="M123" s="169"/>
    </row>
    <row r="124" spans="1:13" s="3" customFormat="1" ht="15.75">
      <c r="A124" s="130" t="s">
        <v>125</v>
      </c>
      <c r="B124" s="358" t="s">
        <v>124</v>
      </c>
      <c r="C124" s="358"/>
      <c r="D124" s="358"/>
      <c r="E124" s="159"/>
      <c r="F124" s="175"/>
      <c r="G124" s="175"/>
      <c r="H124" s="175"/>
      <c r="I124" s="175"/>
      <c r="J124" s="175"/>
      <c r="K124" s="175"/>
      <c r="L124" s="175"/>
      <c r="M124" s="175"/>
    </row>
    <row r="125" spans="1:13" s="3" customFormat="1" ht="12.75">
      <c r="A125" s="131">
        <v>3</v>
      </c>
      <c r="B125" s="132" t="s">
        <v>41</v>
      </c>
      <c r="C125" s="133">
        <f aca="true" t="shared" si="44" ref="C125:M125">SUM(C126+C137+C165+C171+C174)</f>
        <v>5642037</v>
      </c>
      <c r="D125" s="133">
        <f t="shared" si="44"/>
        <v>0</v>
      </c>
      <c r="E125" s="158">
        <f t="shared" si="44"/>
        <v>0</v>
      </c>
      <c r="F125" s="158">
        <f t="shared" si="44"/>
        <v>0</v>
      </c>
      <c r="G125" s="158">
        <f t="shared" si="44"/>
        <v>0</v>
      </c>
      <c r="H125" s="158">
        <f t="shared" si="44"/>
        <v>5642037</v>
      </c>
      <c r="I125" s="158">
        <f t="shared" si="44"/>
        <v>0</v>
      </c>
      <c r="J125" s="158">
        <f t="shared" si="44"/>
        <v>0</v>
      </c>
      <c r="K125" s="158">
        <f t="shared" si="44"/>
        <v>0</v>
      </c>
      <c r="L125" s="158">
        <f t="shared" si="44"/>
        <v>0</v>
      </c>
      <c r="M125" s="158">
        <f t="shared" si="44"/>
        <v>0</v>
      </c>
    </row>
    <row r="126" spans="1:13" s="3" customFormat="1" ht="12.75">
      <c r="A126" s="131">
        <v>31</v>
      </c>
      <c r="B126" s="132" t="s">
        <v>12</v>
      </c>
      <c r="C126" s="133">
        <f aca="true" t="shared" si="45" ref="C126:C173">SUM(D126:M126)</f>
        <v>415803</v>
      </c>
      <c r="D126" s="133">
        <f aca="true" t="shared" si="46" ref="D126:M126">SUM(D127,D132,D134)</f>
        <v>0</v>
      </c>
      <c r="E126" s="133">
        <f t="shared" si="46"/>
        <v>0</v>
      </c>
      <c r="F126" s="133">
        <f t="shared" si="46"/>
        <v>0</v>
      </c>
      <c r="G126" s="133">
        <f t="shared" si="46"/>
        <v>0</v>
      </c>
      <c r="H126" s="133">
        <f t="shared" si="46"/>
        <v>415803</v>
      </c>
      <c r="I126" s="133">
        <f t="shared" si="46"/>
        <v>0</v>
      </c>
      <c r="J126" s="133">
        <f t="shared" si="46"/>
        <v>0</v>
      </c>
      <c r="K126" s="133">
        <f t="shared" si="46"/>
        <v>0</v>
      </c>
      <c r="L126" s="133">
        <f t="shared" si="46"/>
        <v>0</v>
      </c>
      <c r="M126" s="133">
        <f t="shared" si="46"/>
        <v>0</v>
      </c>
    </row>
    <row r="127" spans="1:13" s="3" customFormat="1" ht="12.75">
      <c r="A127" s="134">
        <v>311</v>
      </c>
      <c r="B127" s="135" t="s">
        <v>13</v>
      </c>
      <c r="C127" s="133">
        <f t="shared" si="45"/>
        <v>228330</v>
      </c>
      <c r="D127" s="133">
        <f aca="true" t="shared" si="47" ref="D127:M127">SUM(D128,D129,D130,D131)</f>
        <v>0</v>
      </c>
      <c r="E127" s="133">
        <f t="shared" si="47"/>
        <v>0</v>
      </c>
      <c r="F127" s="133">
        <f t="shared" si="47"/>
        <v>0</v>
      </c>
      <c r="G127" s="133">
        <f t="shared" si="47"/>
        <v>0</v>
      </c>
      <c r="H127" s="133">
        <f t="shared" si="47"/>
        <v>228330</v>
      </c>
      <c r="I127" s="133">
        <f t="shared" si="47"/>
        <v>0</v>
      </c>
      <c r="J127" s="133">
        <f t="shared" si="47"/>
        <v>0</v>
      </c>
      <c r="K127" s="133">
        <f t="shared" si="47"/>
        <v>0</v>
      </c>
      <c r="L127" s="133">
        <f t="shared" si="47"/>
        <v>0</v>
      </c>
      <c r="M127" s="133">
        <f t="shared" si="47"/>
        <v>0</v>
      </c>
    </row>
    <row r="128" spans="1:13" s="3" customFormat="1" ht="12.75" customHeight="1" hidden="1">
      <c r="A128" s="136">
        <v>3111</v>
      </c>
      <c r="B128" s="137" t="s">
        <v>60</v>
      </c>
      <c r="C128" s="138">
        <f t="shared" si="45"/>
        <v>228330</v>
      </c>
      <c r="D128" s="138"/>
      <c r="E128" s="138"/>
      <c r="F128" s="138"/>
      <c r="G128" s="138"/>
      <c r="H128" s="138">
        <v>228330</v>
      </c>
      <c r="I128" s="138"/>
      <c r="J128" s="138"/>
      <c r="K128" s="138"/>
      <c r="L128" s="138"/>
      <c r="M128" s="138"/>
    </row>
    <row r="129" spans="1:13" s="3" customFormat="1" ht="12.75" customHeight="1" hidden="1">
      <c r="A129" s="136">
        <v>3112</v>
      </c>
      <c r="B129" s="137" t="s">
        <v>61</v>
      </c>
      <c r="C129" s="138">
        <f t="shared" si="45"/>
        <v>0</v>
      </c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</row>
    <row r="130" spans="1:13" s="3" customFormat="1" ht="12.75" customHeight="1" hidden="1">
      <c r="A130" s="136">
        <v>3113</v>
      </c>
      <c r="B130" s="137" t="s">
        <v>62</v>
      </c>
      <c r="C130" s="138">
        <f t="shared" si="45"/>
        <v>0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</row>
    <row r="131" spans="1:13" s="3" customFormat="1" ht="12.75" customHeight="1" hidden="1">
      <c r="A131" s="136">
        <v>3114</v>
      </c>
      <c r="B131" s="137" t="s">
        <v>63</v>
      </c>
      <c r="C131" s="138">
        <f t="shared" si="45"/>
        <v>0</v>
      </c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</row>
    <row r="132" spans="1:13" s="3" customFormat="1" ht="12.75">
      <c r="A132" s="134">
        <v>312</v>
      </c>
      <c r="B132" s="135" t="s">
        <v>14</v>
      </c>
      <c r="C132" s="138">
        <f t="shared" si="45"/>
        <v>149800</v>
      </c>
      <c r="D132" s="133">
        <f aca="true" t="shared" si="48" ref="D132:M132">SUM(D133)</f>
        <v>0</v>
      </c>
      <c r="E132" s="133">
        <f t="shared" si="48"/>
        <v>0</v>
      </c>
      <c r="F132" s="133">
        <f t="shared" si="48"/>
        <v>0</v>
      </c>
      <c r="G132" s="133">
        <f t="shared" si="48"/>
        <v>0</v>
      </c>
      <c r="H132" s="133">
        <f t="shared" si="48"/>
        <v>149800</v>
      </c>
      <c r="I132" s="133">
        <f t="shared" si="48"/>
        <v>0</v>
      </c>
      <c r="J132" s="133">
        <f t="shared" si="48"/>
        <v>0</v>
      </c>
      <c r="K132" s="133">
        <f t="shared" si="48"/>
        <v>0</v>
      </c>
      <c r="L132" s="133">
        <f t="shared" si="48"/>
        <v>0</v>
      </c>
      <c r="M132" s="133">
        <f t="shared" si="48"/>
        <v>0</v>
      </c>
    </row>
    <row r="133" spans="1:13" s="3" customFormat="1" ht="12.75" hidden="1">
      <c r="A133" s="136">
        <v>3121</v>
      </c>
      <c r="B133" s="137" t="s">
        <v>14</v>
      </c>
      <c r="C133" s="138">
        <f t="shared" si="45"/>
        <v>149800</v>
      </c>
      <c r="D133" s="138"/>
      <c r="E133" s="138"/>
      <c r="F133" s="138"/>
      <c r="G133" s="138"/>
      <c r="H133" s="138">
        <v>149800</v>
      </c>
      <c r="I133" s="138"/>
      <c r="J133" s="138"/>
      <c r="K133" s="138"/>
      <c r="L133" s="138"/>
      <c r="M133" s="138"/>
    </row>
    <row r="134" spans="1:13" s="3" customFormat="1" ht="12.75">
      <c r="A134" s="134">
        <v>313</v>
      </c>
      <c r="B134" s="137" t="s">
        <v>15</v>
      </c>
      <c r="C134" s="133">
        <f t="shared" si="45"/>
        <v>37673</v>
      </c>
      <c r="D134" s="133">
        <f>SUM(D135,D136,)</f>
        <v>0</v>
      </c>
      <c r="E134" s="133">
        <f>SUM(E135,E136,)</f>
        <v>0</v>
      </c>
      <c r="F134" s="133">
        <f>SUM(F135,F136,)</f>
        <v>0</v>
      </c>
      <c r="G134" s="133">
        <f>SUM(G135,G136,)</f>
        <v>0</v>
      </c>
      <c r="H134" s="133">
        <f aca="true" t="shared" si="49" ref="H134:M134">SUM(H135,H136,)</f>
        <v>37673</v>
      </c>
      <c r="I134" s="133">
        <f t="shared" si="49"/>
        <v>0</v>
      </c>
      <c r="J134" s="133">
        <f t="shared" si="49"/>
        <v>0</v>
      </c>
      <c r="K134" s="133">
        <f t="shared" si="49"/>
        <v>0</v>
      </c>
      <c r="L134" s="133">
        <f t="shared" si="49"/>
        <v>0</v>
      </c>
      <c r="M134" s="133">
        <f t="shared" si="49"/>
        <v>0</v>
      </c>
    </row>
    <row r="135" spans="1:13" s="3" customFormat="1" ht="25.5" customHeight="1" hidden="1">
      <c r="A135" s="136">
        <v>3131</v>
      </c>
      <c r="B135" s="137" t="s">
        <v>64</v>
      </c>
      <c r="C135" s="138">
        <f t="shared" si="45"/>
        <v>0</v>
      </c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</row>
    <row r="136" spans="1:13" s="3" customFormat="1" ht="25.5" hidden="1">
      <c r="A136" s="136">
        <v>3132</v>
      </c>
      <c r="B136" s="137" t="s">
        <v>65</v>
      </c>
      <c r="C136" s="138">
        <f t="shared" si="45"/>
        <v>37673</v>
      </c>
      <c r="D136" s="138"/>
      <c r="E136" s="138"/>
      <c r="F136" s="138"/>
      <c r="G136" s="138"/>
      <c r="H136" s="138">
        <v>37673</v>
      </c>
      <c r="I136" s="138"/>
      <c r="J136" s="138"/>
      <c r="K136" s="138"/>
      <c r="L136" s="138"/>
      <c r="M136" s="138"/>
    </row>
    <row r="137" spans="1:13" s="3" customFormat="1" ht="12.75">
      <c r="A137" s="131">
        <v>32</v>
      </c>
      <c r="B137" s="132" t="s">
        <v>16</v>
      </c>
      <c r="C137" s="133">
        <f t="shared" si="45"/>
        <v>4920034</v>
      </c>
      <c r="D137" s="133">
        <f>SUM(D138+D140+D147+D156+D158)</f>
        <v>0</v>
      </c>
      <c r="E137" s="133">
        <f aca="true" t="shared" si="50" ref="E137:M137">SUM(E138,E140,E147,E156,E158)</f>
        <v>0</v>
      </c>
      <c r="F137" s="133">
        <f t="shared" si="50"/>
        <v>0</v>
      </c>
      <c r="G137" s="133">
        <f t="shared" si="50"/>
        <v>0</v>
      </c>
      <c r="H137" s="133">
        <f t="shared" si="50"/>
        <v>4920034</v>
      </c>
      <c r="I137" s="133">
        <f t="shared" si="50"/>
        <v>0</v>
      </c>
      <c r="J137" s="133">
        <f t="shared" si="50"/>
        <v>0</v>
      </c>
      <c r="K137" s="133">
        <f t="shared" si="50"/>
        <v>0</v>
      </c>
      <c r="L137" s="133">
        <f t="shared" si="50"/>
        <v>0</v>
      </c>
      <c r="M137" s="133">
        <f t="shared" si="50"/>
        <v>0</v>
      </c>
    </row>
    <row r="138" spans="1:13" s="3" customFormat="1" ht="25.5">
      <c r="A138" s="134">
        <v>321</v>
      </c>
      <c r="B138" s="135" t="s">
        <v>17</v>
      </c>
      <c r="C138" s="133">
        <f aca="true" t="shared" si="51" ref="C138:M138">SUM(C139:C139)</f>
        <v>335128</v>
      </c>
      <c r="D138" s="133">
        <f t="shared" si="51"/>
        <v>0</v>
      </c>
      <c r="E138" s="133">
        <f t="shared" si="51"/>
        <v>0</v>
      </c>
      <c r="F138" s="133">
        <f t="shared" si="51"/>
        <v>0</v>
      </c>
      <c r="G138" s="133">
        <f t="shared" si="51"/>
        <v>0</v>
      </c>
      <c r="H138" s="133">
        <f t="shared" si="51"/>
        <v>335128</v>
      </c>
      <c r="I138" s="133">
        <f t="shared" si="51"/>
        <v>0</v>
      </c>
      <c r="J138" s="133">
        <f t="shared" si="51"/>
        <v>0</v>
      </c>
      <c r="K138" s="133">
        <f t="shared" si="51"/>
        <v>0</v>
      </c>
      <c r="L138" s="133">
        <f t="shared" si="51"/>
        <v>0</v>
      </c>
      <c r="M138" s="133">
        <f t="shared" si="51"/>
        <v>0</v>
      </c>
    </row>
    <row r="139" spans="1:13" s="3" customFormat="1" ht="12.75" hidden="1">
      <c r="A139" s="136">
        <v>3211</v>
      </c>
      <c r="B139" s="137" t="s">
        <v>66</v>
      </c>
      <c r="C139" s="138">
        <f t="shared" si="45"/>
        <v>335128</v>
      </c>
      <c r="D139" s="138"/>
      <c r="E139" s="138"/>
      <c r="F139" s="138"/>
      <c r="G139" s="138"/>
      <c r="H139" s="138">
        <v>335128</v>
      </c>
      <c r="I139" s="138"/>
      <c r="J139" s="138"/>
      <c r="K139" s="138"/>
      <c r="L139" s="138"/>
      <c r="M139" s="138"/>
    </row>
    <row r="140" spans="1:13" s="3" customFormat="1" ht="12.75">
      <c r="A140" s="131">
        <v>322</v>
      </c>
      <c r="B140" s="132" t="s">
        <v>18</v>
      </c>
      <c r="C140" s="133">
        <f aca="true" t="shared" si="52" ref="C140:M140">SUM(C141:C146)</f>
        <v>338500</v>
      </c>
      <c r="D140" s="133">
        <f t="shared" si="52"/>
        <v>0</v>
      </c>
      <c r="E140" s="133">
        <f t="shared" si="52"/>
        <v>0</v>
      </c>
      <c r="F140" s="133">
        <f t="shared" si="52"/>
        <v>0</v>
      </c>
      <c r="G140" s="133">
        <f t="shared" si="52"/>
        <v>0</v>
      </c>
      <c r="H140" s="133">
        <f t="shared" si="52"/>
        <v>338500</v>
      </c>
      <c r="I140" s="133">
        <f t="shared" si="52"/>
        <v>0</v>
      </c>
      <c r="J140" s="133">
        <f t="shared" si="52"/>
        <v>0</v>
      </c>
      <c r="K140" s="133">
        <f t="shared" si="52"/>
        <v>0</v>
      </c>
      <c r="L140" s="133">
        <f t="shared" si="52"/>
        <v>0</v>
      </c>
      <c r="M140" s="133">
        <f t="shared" si="52"/>
        <v>0</v>
      </c>
    </row>
    <row r="141" spans="1:13" s="3" customFormat="1" ht="25.5" hidden="1">
      <c r="A141" s="136">
        <v>3221</v>
      </c>
      <c r="B141" s="137" t="s">
        <v>70</v>
      </c>
      <c r="C141" s="138">
        <f t="shared" si="45"/>
        <v>26000</v>
      </c>
      <c r="D141" s="138"/>
      <c r="E141" s="138"/>
      <c r="F141" s="138"/>
      <c r="G141" s="138"/>
      <c r="H141" s="138">
        <v>26000</v>
      </c>
      <c r="I141" s="138"/>
      <c r="J141" s="138"/>
      <c r="K141" s="138"/>
      <c r="L141" s="138"/>
      <c r="M141" s="138"/>
    </row>
    <row r="142" spans="1:13" s="3" customFormat="1" ht="12.75" hidden="1">
      <c r="A142" s="136">
        <v>3222</v>
      </c>
      <c r="B142" s="137" t="s">
        <v>71</v>
      </c>
      <c r="C142" s="138">
        <f t="shared" si="45"/>
        <v>0</v>
      </c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</row>
    <row r="143" spans="1:13" s="3" customFormat="1" ht="12.75" hidden="1">
      <c r="A143" s="136">
        <v>3223</v>
      </c>
      <c r="B143" s="137" t="s">
        <v>72</v>
      </c>
      <c r="C143" s="138">
        <f t="shared" si="45"/>
        <v>270000</v>
      </c>
      <c r="D143" s="138"/>
      <c r="E143" s="138"/>
      <c r="F143" s="138"/>
      <c r="G143" s="138"/>
      <c r="H143" s="138">
        <v>270000</v>
      </c>
      <c r="I143" s="138"/>
      <c r="J143" s="138"/>
      <c r="K143" s="138"/>
      <c r="L143" s="138"/>
      <c r="M143" s="138"/>
    </row>
    <row r="144" spans="1:13" s="3" customFormat="1" ht="25.5" hidden="1">
      <c r="A144" s="136">
        <v>3224</v>
      </c>
      <c r="B144" s="137" t="s">
        <v>73</v>
      </c>
      <c r="C144" s="138">
        <f t="shared" si="45"/>
        <v>20500</v>
      </c>
      <c r="D144" s="138"/>
      <c r="E144" s="138"/>
      <c r="F144" s="138"/>
      <c r="G144" s="138"/>
      <c r="H144" s="138">
        <v>20500</v>
      </c>
      <c r="I144" s="138"/>
      <c r="J144" s="138"/>
      <c r="K144" s="138"/>
      <c r="L144" s="138"/>
      <c r="M144" s="138"/>
    </row>
    <row r="145" spans="1:13" s="3" customFormat="1" ht="12.75" hidden="1">
      <c r="A145" s="136">
        <v>3225</v>
      </c>
      <c r="B145" s="137" t="s">
        <v>74</v>
      </c>
      <c r="C145" s="138">
        <f t="shared" si="45"/>
        <v>20000</v>
      </c>
      <c r="D145" s="138"/>
      <c r="E145" s="138"/>
      <c r="F145" s="138"/>
      <c r="G145" s="138"/>
      <c r="H145" s="138">
        <v>20000</v>
      </c>
      <c r="I145" s="138"/>
      <c r="J145" s="138"/>
      <c r="K145" s="138"/>
      <c r="L145" s="138"/>
      <c r="M145" s="138"/>
    </row>
    <row r="146" spans="1:13" s="3" customFormat="1" ht="25.5" hidden="1">
      <c r="A146" s="136">
        <v>3227</v>
      </c>
      <c r="B146" s="137" t="s">
        <v>76</v>
      </c>
      <c r="C146" s="138">
        <f t="shared" si="45"/>
        <v>2000</v>
      </c>
      <c r="D146" s="138"/>
      <c r="E146" s="138"/>
      <c r="F146" s="138"/>
      <c r="G146" s="138"/>
      <c r="H146" s="138">
        <v>2000</v>
      </c>
      <c r="I146" s="138"/>
      <c r="J146" s="138"/>
      <c r="K146" s="138"/>
      <c r="L146" s="138"/>
      <c r="M146" s="138"/>
    </row>
    <row r="147" spans="1:13" s="3" customFormat="1" ht="12.75">
      <c r="A147" s="134">
        <v>323</v>
      </c>
      <c r="B147" s="135" t="s">
        <v>19</v>
      </c>
      <c r="C147" s="133">
        <f>SUM(D147:M148)</f>
        <v>656929</v>
      </c>
      <c r="D147" s="133">
        <f aca="true" t="shared" si="53" ref="D147:M147">SUM(D148:D155)</f>
        <v>0</v>
      </c>
      <c r="E147" s="133">
        <f t="shared" si="53"/>
        <v>0</v>
      </c>
      <c r="F147" s="133">
        <f t="shared" si="53"/>
        <v>0</v>
      </c>
      <c r="G147" s="133">
        <f t="shared" si="53"/>
        <v>0</v>
      </c>
      <c r="H147" s="133">
        <f t="shared" si="53"/>
        <v>652169</v>
      </c>
      <c r="I147" s="133">
        <f t="shared" si="53"/>
        <v>0</v>
      </c>
      <c r="J147" s="133">
        <f t="shared" si="53"/>
        <v>0</v>
      </c>
      <c r="K147" s="133">
        <f t="shared" si="53"/>
        <v>0</v>
      </c>
      <c r="L147" s="133">
        <f t="shared" si="53"/>
        <v>0</v>
      </c>
      <c r="M147" s="133">
        <f t="shared" si="53"/>
        <v>0</v>
      </c>
    </row>
    <row r="148" spans="1:13" s="3" customFormat="1" ht="12.75" hidden="1">
      <c r="A148" s="136">
        <v>3231</v>
      </c>
      <c r="B148" s="137" t="s">
        <v>77</v>
      </c>
      <c r="C148" s="138">
        <f t="shared" si="45"/>
        <v>4760</v>
      </c>
      <c r="D148" s="138"/>
      <c r="E148" s="138"/>
      <c r="F148" s="138"/>
      <c r="G148" s="138"/>
      <c r="H148" s="138">
        <v>4760</v>
      </c>
      <c r="I148" s="138"/>
      <c r="J148" s="138"/>
      <c r="K148" s="138"/>
      <c r="L148" s="138"/>
      <c r="M148" s="138"/>
    </row>
    <row r="149" spans="1:13" s="3" customFormat="1" ht="25.5" hidden="1">
      <c r="A149" s="136">
        <v>3232</v>
      </c>
      <c r="B149" s="137" t="s">
        <v>78</v>
      </c>
      <c r="C149" s="138">
        <f t="shared" si="45"/>
        <v>5000</v>
      </c>
      <c r="D149" s="138"/>
      <c r="E149" s="138"/>
      <c r="F149" s="138"/>
      <c r="G149" s="138"/>
      <c r="H149" s="138">
        <v>5000</v>
      </c>
      <c r="I149" s="138"/>
      <c r="J149" s="138"/>
      <c r="K149" s="138"/>
      <c r="L149" s="138"/>
      <c r="M149" s="138"/>
    </row>
    <row r="150" spans="1:13" s="3" customFormat="1" ht="12.75" hidden="1">
      <c r="A150" s="136">
        <v>3233</v>
      </c>
      <c r="B150" s="137" t="s">
        <v>79</v>
      </c>
      <c r="C150" s="138">
        <f t="shared" si="45"/>
        <v>32500</v>
      </c>
      <c r="D150" s="138"/>
      <c r="E150" s="138"/>
      <c r="F150" s="138"/>
      <c r="G150" s="138"/>
      <c r="H150" s="138">
        <v>32500</v>
      </c>
      <c r="I150" s="138"/>
      <c r="J150" s="138"/>
      <c r="K150" s="138"/>
      <c r="L150" s="138"/>
      <c r="M150" s="138"/>
    </row>
    <row r="151" spans="1:13" s="3" customFormat="1" ht="12.75" hidden="1">
      <c r="A151" s="136">
        <v>3234</v>
      </c>
      <c r="B151" s="137" t="s">
        <v>80</v>
      </c>
      <c r="C151" s="138">
        <f t="shared" si="45"/>
        <v>0</v>
      </c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</row>
    <row r="152" spans="1:13" s="3" customFormat="1" ht="12.75" hidden="1">
      <c r="A152" s="136">
        <v>3235</v>
      </c>
      <c r="B152" s="137" t="s">
        <v>81</v>
      </c>
      <c r="C152" s="138">
        <f t="shared" si="45"/>
        <v>135000</v>
      </c>
      <c r="D152" s="138"/>
      <c r="E152" s="138"/>
      <c r="F152" s="138"/>
      <c r="G152" s="138"/>
      <c r="H152" s="138">
        <v>135000</v>
      </c>
      <c r="I152" s="138"/>
      <c r="J152" s="138"/>
      <c r="K152" s="138"/>
      <c r="L152" s="138"/>
      <c r="M152" s="138"/>
    </row>
    <row r="153" spans="1:13" s="3" customFormat="1" ht="12.75" hidden="1">
      <c r="A153" s="136">
        <v>3237</v>
      </c>
      <c r="B153" s="137" t="s">
        <v>83</v>
      </c>
      <c r="C153" s="138">
        <f t="shared" si="45"/>
        <v>474909</v>
      </c>
      <c r="D153" s="138"/>
      <c r="E153" s="138"/>
      <c r="F153" s="138"/>
      <c r="G153" s="138"/>
      <c r="H153" s="138">
        <v>474909</v>
      </c>
      <c r="I153" s="138"/>
      <c r="J153" s="138"/>
      <c r="K153" s="138"/>
      <c r="L153" s="138"/>
      <c r="M153" s="138"/>
    </row>
    <row r="154" spans="1:13" s="3" customFormat="1" ht="12.75" hidden="1">
      <c r="A154" s="136">
        <v>3238</v>
      </c>
      <c r="B154" s="137" t="s">
        <v>84</v>
      </c>
      <c r="C154" s="138">
        <f t="shared" si="45"/>
        <v>0</v>
      </c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</row>
    <row r="155" spans="1:13" s="3" customFormat="1" ht="12.75" hidden="1">
      <c r="A155" s="136">
        <v>3239</v>
      </c>
      <c r="B155" s="137" t="s">
        <v>85</v>
      </c>
      <c r="C155" s="138">
        <f t="shared" si="45"/>
        <v>0</v>
      </c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</row>
    <row r="156" spans="1:13" s="3" customFormat="1" ht="25.5">
      <c r="A156" s="131">
        <v>324</v>
      </c>
      <c r="B156" s="132" t="s">
        <v>99</v>
      </c>
      <c r="C156" s="133">
        <f t="shared" si="45"/>
        <v>3487692</v>
      </c>
      <c r="D156" s="133">
        <f>SUM(D157)</f>
        <v>0</v>
      </c>
      <c r="E156" s="133">
        <f>SUM(E157)</f>
        <v>0</v>
      </c>
      <c r="F156" s="133">
        <f aca="true" t="shared" si="54" ref="F156:M156">SUM(F157)</f>
        <v>0</v>
      </c>
      <c r="G156" s="133">
        <f t="shared" si="54"/>
        <v>0</v>
      </c>
      <c r="H156" s="133">
        <f t="shared" si="54"/>
        <v>3487692</v>
      </c>
      <c r="I156" s="133">
        <f t="shared" si="54"/>
        <v>0</v>
      </c>
      <c r="J156" s="133">
        <f t="shared" si="54"/>
        <v>0</v>
      </c>
      <c r="K156" s="133">
        <f t="shared" si="54"/>
        <v>0</v>
      </c>
      <c r="L156" s="133">
        <f t="shared" si="54"/>
        <v>0</v>
      </c>
      <c r="M156" s="133">
        <f t="shared" si="54"/>
        <v>0</v>
      </c>
    </row>
    <row r="157" spans="1:13" s="3" customFormat="1" ht="12.75" hidden="1">
      <c r="A157" s="136">
        <v>3241</v>
      </c>
      <c r="B157" s="137" t="s">
        <v>99</v>
      </c>
      <c r="C157" s="133">
        <f t="shared" si="45"/>
        <v>3487692</v>
      </c>
      <c r="D157" s="138"/>
      <c r="E157" s="138"/>
      <c r="F157" s="138"/>
      <c r="G157" s="138"/>
      <c r="H157" s="138">
        <v>3487692</v>
      </c>
      <c r="I157" s="138"/>
      <c r="J157" s="138"/>
      <c r="K157" s="138"/>
      <c r="L157" s="138"/>
      <c r="M157" s="138"/>
    </row>
    <row r="158" spans="1:13" s="3" customFormat="1" ht="25.5">
      <c r="A158" s="131">
        <v>329</v>
      </c>
      <c r="B158" s="132" t="s">
        <v>100</v>
      </c>
      <c r="C158" s="133">
        <f t="shared" si="45"/>
        <v>106545</v>
      </c>
      <c r="D158" s="133">
        <f aca="true" t="shared" si="55" ref="D158:M158">SUM(D159:D164)</f>
        <v>0</v>
      </c>
      <c r="E158" s="133">
        <f t="shared" si="55"/>
        <v>0</v>
      </c>
      <c r="F158" s="133">
        <f t="shared" si="55"/>
        <v>0</v>
      </c>
      <c r="G158" s="133">
        <f t="shared" si="55"/>
        <v>0</v>
      </c>
      <c r="H158" s="133">
        <f t="shared" si="55"/>
        <v>106545</v>
      </c>
      <c r="I158" s="133">
        <f t="shared" si="55"/>
        <v>0</v>
      </c>
      <c r="J158" s="133">
        <f t="shared" si="55"/>
        <v>0</v>
      </c>
      <c r="K158" s="133">
        <f t="shared" si="55"/>
        <v>0</v>
      </c>
      <c r="L158" s="133">
        <f t="shared" si="55"/>
        <v>0</v>
      </c>
      <c r="M158" s="133">
        <f t="shared" si="55"/>
        <v>0</v>
      </c>
    </row>
    <row r="159" spans="1:13" s="3" customFormat="1" ht="12.75" hidden="1">
      <c r="A159" s="136">
        <v>3292</v>
      </c>
      <c r="B159" s="137" t="s">
        <v>101</v>
      </c>
      <c r="C159" s="138">
        <f t="shared" si="45"/>
        <v>59200</v>
      </c>
      <c r="D159" s="138"/>
      <c r="E159" s="138"/>
      <c r="F159" s="138"/>
      <c r="G159" s="138"/>
      <c r="H159" s="138">
        <v>59200</v>
      </c>
      <c r="I159" s="138"/>
      <c r="J159" s="138"/>
      <c r="K159" s="138"/>
      <c r="L159" s="138"/>
      <c r="M159" s="138"/>
    </row>
    <row r="160" spans="1:13" s="3" customFormat="1" ht="12.75" hidden="1">
      <c r="A160" s="136">
        <v>3293</v>
      </c>
      <c r="B160" s="137" t="s">
        <v>102</v>
      </c>
      <c r="C160" s="138">
        <f t="shared" si="45"/>
        <v>26400</v>
      </c>
      <c r="D160" s="138"/>
      <c r="E160" s="138"/>
      <c r="F160" s="138"/>
      <c r="G160" s="138"/>
      <c r="H160" s="138">
        <v>26400</v>
      </c>
      <c r="I160" s="138"/>
      <c r="J160" s="138"/>
      <c r="K160" s="138"/>
      <c r="L160" s="138"/>
      <c r="M160" s="138"/>
    </row>
    <row r="161" spans="1:13" s="3" customFormat="1" ht="12.75" hidden="1">
      <c r="A161" s="136">
        <v>3294</v>
      </c>
      <c r="B161" s="137" t="s">
        <v>117</v>
      </c>
      <c r="C161" s="138">
        <f t="shared" si="45"/>
        <v>0</v>
      </c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</row>
    <row r="162" spans="1:13" s="3" customFormat="1" ht="12.75" hidden="1">
      <c r="A162" s="136">
        <v>3295</v>
      </c>
      <c r="B162" s="137" t="s">
        <v>108</v>
      </c>
      <c r="C162" s="138">
        <f t="shared" si="45"/>
        <v>0</v>
      </c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</row>
    <row r="163" spans="1:13" s="3" customFormat="1" ht="12.75" hidden="1">
      <c r="A163" s="136">
        <v>3296</v>
      </c>
      <c r="B163" s="137" t="s">
        <v>116</v>
      </c>
      <c r="C163" s="138">
        <f t="shared" si="45"/>
        <v>0</v>
      </c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</row>
    <row r="164" spans="1:13" s="3" customFormat="1" ht="12.75" hidden="1">
      <c r="A164" s="136">
        <v>3299</v>
      </c>
      <c r="B164" s="137" t="s">
        <v>100</v>
      </c>
      <c r="C164" s="138">
        <f t="shared" si="45"/>
        <v>20945</v>
      </c>
      <c r="D164" s="138"/>
      <c r="E164" s="138"/>
      <c r="F164" s="138"/>
      <c r="G164" s="138"/>
      <c r="H164" s="138">
        <v>20945</v>
      </c>
      <c r="I164" s="138"/>
      <c r="J164" s="138"/>
      <c r="K164" s="138"/>
      <c r="L164" s="138"/>
      <c r="M164" s="138"/>
    </row>
    <row r="165" spans="1:13" s="3" customFormat="1" ht="12.75">
      <c r="A165" s="131">
        <v>34</v>
      </c>
      <c r="B165" s="132" t="s">
        <v>20</v>
      </c>
      <c r="C165" s="133">
        <f t="shared" si="45"/>
        <v>6200</v>
      </c>
      <c r="D165" s="133">
        <f aca="true" t="shared" si="56" ref="D165:M165">SUM(D166)</f>
        <v>0</v>
      </c>
      <c r="E165" s="133">
        <f t="shared" si="56"/>
        <v>0</v>
      </c>
      <c r="F165" s="133">
        <f t="shared" si="56"/>
        <v>0</v>
      </c>
      <c r="G165" s="133">
        <f t="shared" si="56"/>
        <v>0</v>
      </c>
      <c r="H165" s="133">
        <f t="shared" si="56"/>
        <v>6200</v>
      </c>
      <c r="I165" s="133">
        <f t="shared" si="56"/>
        <v>0</v>
      </c>
      <c r="J165" s="133">
        <f t="shared" si="56"/>
        <v>0</v>
      </c>
      <c r="K165" s="133">
        <f t="shared" si="56"/>
        <v>0</v>
      </c>
      <c r="L165" s="133">
        <f t="shared" si="56"/>
        <v>0</v>
      </c>
      <c r="M165" s="133">
        <f t="shared" si="56"/>
        <v>0</v>
      </c>
    </row>
    <row r="166" spans="1:13" s="3" customFormat="1" ht="12.75">
      <c r="A166" s="134">
        <v>343</v>
      </c>
      <c r="B166" s="135" t="s">
        <v>21</v>
      </c>
      <c r="C166" s="133">
        <f t="shared" si="45"/>
        <v>6200</v>
      </c>
      <c r="D166" s="139">
        <f aca="true" t="shared" si="57" ref="D166:M166">SUM(D167,D168,D169,D170)</f>
        <v>0</v>
      </c>
      <c r="E166" s="139">
        <f t="shared" si="57"/>
        <v>0</v>
      </c>
      <c r="F166" s="139">
        <f t="shared" si="57"/>
        <v>0</v>
      </c>
      <c r="G166" s="139">
        <f t="shared" si="57"/>
        <v>0</v>
      </c>
      <c r="H166" s="139">
        <f t="shared" si="57"/>
        <v>6200</v>
      </c>
      <c r="I166" s="139">
        <f t="shared" si="57"/>
        <v>0</v>
      </c>
      <c r="J166" s="139">
        <f t="shared" si="57"/>
        <v>0</v>
      </c>
      <c r="K166" s="139">
        <f t="shared" si="57"/>
        <v>0</v>
      </c>
      <c r="L166" s="139">
        <f t="shared" si="57"/>
        <v>0</v>
      </c>
      <c r="M166" s="139">
        <f t="shared" si="57"/>
        <v>0</v>
      </c>
    </row>
    <row r="167" spans="1:13" s="3" customFormat="1" ht="25.5" hidden="1">
      <c r="A167" s="136">
        <v>3431</v>
      </c>
      <c r="B167" s="137" t="s">
        <v>86</v>
      </c>
      <c r="C167" s="138">
        <f t="shared" si="45"/>
        <v>3000</v>
      </c>
      <c r="D167" s="138"/>
      <c r="E167" s="138"/>
      <c r="F167" s="138"/>
      <c r="G167" s="138"/>
      <c r="H167" s="138">
        <v>3000</v>
      </c>
      <c r="I167" s="138"/>
      <c r="J167" s="138"/>
      <c r="K167" s="138"/>
      <c r="L167" s="138"/>
      <c r="M167" s="138"/>
    </row>
    <row r="168" spans="1:13" s="3" customFormat="1" ht="25.5" hidden="1">
      <c r="A168" s="136">
        <v>3432</v>
      </c>
      <c r="B168" s="137" t="s">
        <v>87</v>
      </c>
      <c r="C168" s="138">
        <f t="shared" si="45"/>
        <v>3200</v>
      </c>
      <c r="D168" s="138"/>
      <c r="E168" s="138"/>
      <c r="F168" s="138"/>
      <c r="G168" s="138"/>
      <c r="H168" s="138">
        <v>3200</v>
      </c>
      <c r="I168" s="138"/>
      <c r="J168" s="138"/>
      <c r="K168" s="138"/>
      <c r="L168" s="138"/>
      <c r="M168" s="138"/>
    </row>
    <row r="169" spans="1:13" s="3" customFormat="1" ht="12.75" hidden="1">
      <c r="A169" s="136">
        <v>3433</v>
      </c>
      <c r="B169" s="137" t="s">
        <v>88</v>
      </c>
      <c r="C169" s="138">
        <f t="shared" si="45"/>
        <v>0</v>
      </c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</row>
    <row r="170" spans="1:13" s="3" customFormat="1" ht="25.5" hidden="1">
      <c r="A170" s="136">
        <v>3434</v>
      </c>
      <c r="B170" s="137" t="s">
        <v>89</v>
      </c>
      <c r="C170" s="133">
        <f t="shared" si="45"/>
        <v>0</v>
      </c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</row>
    <row r="171" spans="1:13" s="3" customFormat="1" ht="20.25" customHeight="1">
      <c r="A171" s="131">
        <v>36</v>
      </c>
      <c r="B171" s="132" t="s">
        <v>129</v>
      </c>
      <c r="C171" s="133">
        <f aca="true" t="shared" si="58" ref="C171:M171">SUM(C172)</f>
        <v>300000</v>
      </c>
      <c r="D171" s="133">
        <f t="shared" si="58"/>
        <v>0</v>
      </c>
      <c r="E171" s="133">
        <f t="shared" si="58"/>
        <v>0</v>
      </c>
      <c r="F171" s="133">
        <f t="shared" si="58"/>
        <v>0</v>
      </c>
      <c r="G171" s="133">
        <f t="shared" si="58"/>
        <v>0</v>
      </c>
      <c r="H171" s="133">
        <f t="shared" si="58"/>
        <v>300000</v>
      </c>
      <c r="I171" s="133">
        <f t="shared" si="58"/>
        <v>0</v>
      </c>
      <c r="J171" s="133">
        <f t="shared" si="58"/>
        <v>0</v>
      </c>
      <c r="K171" s="133">
        <f t="shared" si="58"/>
        <v>0</v>
      </c>
      <c r="L171" s="133">
        <f t="shared" si="58"/>
        <v>0</v>
      </c>
      <c r="M171" s="133">
        <f t="shared" si="58"/>
        <v>0</v>
      </c>
    </row>
    <row r="172" spans="1:13" s="3" customFormat="1" ht="12.75">
      <c r="A172" s="131">
        <v>369</v>
      </c>
      <c r="B172" s="132" t="s">
        <v>127</v>
      </c>
      <c r="C172" s="133">
        <f t="shared" si="45"/>
        <v>300000</v>
      </c>
      <c r="D172" s="133">
        <f aca="true" t="shared" si="59" ref="D172:M172">SUM(D173)</f>
        <v>0</v>
      </c>
      <c r="E172" s="133">
        <f t="shared" si="59"/>
        <v>0</v>
      </c>
      <c r="F172" s="133">
        <f t="shared" si="59"/>
        <v>0</v>
      </c>
      <c r="G172" s="133">
        <f t="shared" si="59"/>
        <v>0</v>
      </c>
      <c r="H172" s="133">
        <f t="shared" si="59"/>
        <v>300000</v>
      </c>
      <c r="I172" s="133">
        <f t="shared" si="59"/>
        <v>0</v>
      </c>
      <c r="J172" s="133">
        <f t="shared" si="59"/>
        <v>0</v>
      </c>
      <c r="K172" s="133">
        <f t="shared" si="59"/>
        <v>0</v>
      </c>
      <c r="L172" s="133">
        <f t="shared" si="59"/>
        <v>0</v>
      </c>
      <c r="M172" s="133">
        <f t="shared" si="59"/>
        <v>0</v>
      </c>
    </row>
    <row r="173" spans="1:13" s="3" customFormat="1" ht="12.75" hidden="1">
      <c r="A173" s="136">
        <v>3693</v>
      </c>
      <c r="B173" s="137" t="s">
        <v>126</v>
      </c>
      <c r="C173" s="133">
        <f t="shared" si="45"/>
        <v>300000</v>
      </c>
      <c r="D173" s="138"/>
      <c r="E173" s="138"/>
      <c r="F173" s="138"/>
      <c r="G173" s="138"/>
      <c r="H173" s="138">
        <v>300000</v>
      </c>
      <c r="I173" s="138"/>
      <c r="J173" s="138"/>
      <c r="K173" s="138"/>
      <c r="L173" s="138"/>
      <c r="M173" s="138"/>
    </row>
    <row r="174" spans="1:13" s="3" customFormat="1" ht="12.75">
      <c r="A174" s="131">
        <v>38</v>
      </c>
      <c r="B174" s="132" t="s">
        <v>107</v>
      </c>
      <c r="C174" s="133">
        <f aca="true" t="shared" si="60" ref="C174:J174">SUM(C175)</f>
        <v>0</v>
      </c>
      <c r="D174" s="133">
        <f t="shared" si="60"/>
        <v>0</v>
      </c>
      <c r="E174" s="133">
        <f t="shared" si="60"/>
        <v>0</v>
      </c>
      <c r="F174" s="133">
        <f t="shared" si="60"/>
        <v>0</v>
      </c>
      <c r="G174" s="133">
        <f t="shared" si="60"/>
        <v>0</v>
      </c>
      <c r="H174" s="133">
        <f t="shared" si="60"/>
        <v>0</v>
      </c>
      <c r="I174" s="133">
        <f t="shared" si="60"/>
        <v>0</v>
      </c>
      <c r="J174" s="133">
        <f t="shared" si="60"/>
        <v>0</v>
      </c>
      <c r="K174" s="133">
        <f>SUM(K175)</f>
        <v>0</v>
      </c>
      <c r="L174" s="133">
        <f>SUM(L175)</f>
        <v>0</v>
      </c>
      <c r="M174" s="133">
        <f>SUM(M175)</f>
        <v>0</v>
      </c>
    </row>
    <row r="175" spans="1:13" s="3" customFormat="1" ht="12.75">
      <c r="A175" s="131">
        <v>381</v>
      </c>
      <c r="B175" s="132" t="s">
        <v>105</v>
      </c>
      <c r="C175" s="133">
        <f>SUM(D175:M175)</f>
        <v>0</v>
      </c>
      <c r="D175" s="133">
        <f aca="true" t="shared" si="61" ref="D175:M175">SUM(D176)</f>
        <v>0</v>
      </c>
      <c r="E175" s="133">
        <f t="shared" si="61"/>
        <v>0</v>
      </c>
      <c r="F175" s="133">
        <f t="shared" si="61"/>
        <v>0</v>
      </c>
      <c r="G175" s="133">
        <f t="shared" si="61"/>
        <v>0</v>
      </c>
      <c r="H175" s="133">
        <f t="shared" si="61"/>
        <v>0</v>
      </c>
      <c r="I175" s="133">
        <f t="shared" si="61"/>
        <v>0</v>
      </c>
      <c r="J175" s="133">
        <f t="shared" si="61"/>
        <v>0</v>
      </c>
      <c r="K175" s="133">
        <f t="shared" si="61"/>
        <v>0</v>
      </c>
      <c r="L175" s="133">
        <f t="shared" si="61"/>
        <v>0</v>
      </c>
      <c r="M175" s="133">
        <f t="shared" si="61"/>
        <v>0</v>
      </c>
    </row>
    <row r="176" spans="1:13" s="3" customFormat="1" ht="12.75" hidden="1">
      <c r="A176" s="136">
        <v>3811</v>
      </c>
      <c r="B176" s="137" t="s">
        <v>106</v>
      </c>
      <c r="C176" s="138">
        <v>0</v>
      </c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</row>
    <row r="177" spans="1:13" s="3" customFormat="1" ht="25.5">
      <c r="A177" s="131">
        <v>4</v>
      </c>
      <c r="B177" s="132" t="s">
        <v>22</v>
      </c>
      <c r="C177" s="133">
        <f aca="true" t="shared" si="62" ref="C177:C188">SUM(D177:M177)</f>
        <v>371000</v>
      </c>
      <c r="D177" s="133">
        <f aca="true" t="shared" si="63" ref="D177:M177">SUM(D178)</f>
        <v>0</v>
      </c>
      <c r="E177" s="133">
        <f t="shared" si="63"/>
        <v>0</v>
      </c>
      <c r="F177" s="133">
        <f t="shared" si="63"/>
        <v>0</v>
      </c>
      <c r="G177" s="133">
        <f t="shared" si="63"/>
        <v>0</v>
      </c>
      <c r="H177" s="133">
        <f>SUM(H178)</f>
        <v>371000</v>
      </c>
      <c r="I177" s="133">
        <f t="shared" si="63"/>
        <v>0</v>
      </c>
      <c r="J177" s="133">
        <f t="shared" si="63"/>
        <v>0</v>
      </c>
      <c r="K177" s="133">
        <f t="shared" si="63"/>
        <v>0</v>
      </c>
      <c r="L177" s="133">
        <f t="shared" si="63"/>
        <v>0</v>
      </c>
      <c r="M177" s="133">
        <f t="shared" si="63"/>
        <v>0</v>
      </c>
    </row>
    <row r="178" spans="1:13" s="3" customFormat="1" ht="38.25">
      <c r="A178" s="131">
        <v>42</v>
      </c>
      <c r="B178" s="132" t="s">
        <v>44</v>
      </c>
      <c r="C178" s="133">
        <f t="shared" si="62"/>
        <v>371000</v>
      </c>
      <c r="D178" s="139">
        <f aca="true" t="shared" si="64" ref="D178:M178">SUM(D179:D188)</f>
        <v>0</v>
      </c>
      <c r="E178" s="139">
        <f t="shared" si="64"/>
        <v>0</v>
      </c>
      <c r="F178" s="139">
        <f t="shared" si="64"/>
        <v>0</v>
      </c>
      <c r="G178" s="139">
        <f t="shared" si="64"/>
        <v>0</v>
      </c>
      <c r="H178" s="139">
        <f>SUM(H179+H184+H186)</f>
        <v>371000</v>
      </c>
      <c r="I178" s="139">
        <f t="shared" si="64"/>
        <v>0</v>
      </c>
      <c r="J178" s="139">
        <f t="shared" si="64"/>
        <v>0</v>
      </c>
      <c r="K178" s="139">
        <f t="shared" si="64"/>
        <v>0</v>
      </c>
      <c r="L178" s="139">
        <f t="shared" si="64"/>
        <v>0</v>
      </c>
      <c r="M178" s="139">
        <f t="shared" si="64"/>
        <v>0</v>
      </c>
    </row>
    <row r="179" spans="1:13" s="3" customFormat="1" ht="12.75">
      <c r="A179" s="134">
        <v>421</v>
      </c>
      <c r="B179" s="135" t="s">
        <v>40</v>
      </c>
      <c r="C179" s="138">
        <f t="shared" si="62"/>
        <v>0</v>
      </c>
      <c r="D179" s="139">
        <f aca="true" t="shared" si="65" ref="D179:M179">SUM(D180:D183)</f>
        <v>0</v>
      </c>
      <c r="E179" s="139">
        <f t="shared" si="65"/>
        <v>0</v>
      </c>
      <c r="F179" s="139">
        <f t="shared" si="65"/>
        <v>0</v>
      </c>
      <c r="G179" s="139">
        <f t="shared" si="65"/>
        <v>0</v>
      </c>
      <c r="H179" s="139">
        <f t="shared" si="65"/>
        <v>0</v>
      </c>
      <c r="I179" s="139">
        <f t="shared" si="65"/>
        <v>0</v>
      </c>
      <c r="J179" s="139">
        <f t="shared" si="65"/>
        <v>0</v>
      </c>
      <c r="K179" s="139">
        <f t="shared" si="65"/>
        <v>0</v>
      </c>
      <c r="L179" s="139">
        <f t="shared" si="65"/>
        <v>0</v>
      </c>
      <c r="M179" s="139">
        <f t="shared" si="65"/>
        <v>0</v>
      </c>
    </row>
    <row r="180" spans="1:13" s="3" customFormat="1" ht="12.75" hidden="1">
      <c r="A180" s="136">
        <v>4211</v>
      </c>
      <c r="B180" s="137" t="s">
        <v>90</v>
      </c>
      <c r="C180" s="138">
        <f t="shared" si="62"/>
        <v>0</v>
      </c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</row>
    <row r="181" spans="1:13" s="3" customFormat="1" ht="12.75" hidden="1">
      <c r="A181" s="136">
        <v>4212</v>
      </c>
      <c r="B181" s="137" t="s">
        <v>91</v>
      </c>
      <c r="C181" s="138">
        <f t="shared" si="62"/>
        <v>0</v>
      </c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</row>
    <row r="182" spans="1:13" s="3" customFormat="1" ht="25.5" hidden="1">
      <c r="A182" s="136">
        <v>4213</v>
      </c>
      <c r="B182" s="137" t="s">
        <v>92</v>
      </c>
      <c r="C182" s="138">
        <f t="shared" si="62"/>
        <v>0</v>
      </c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</row>
    <row r="183" spans="1:13" s="3" customFormat="1" ht="12.75" hidden="1">
      <c r="A183" s="136">
        <v>4214</v>
      </c>
      <c r="B183" s="137" t="s">
        <v>93</v>
      </c>
      <c r="C183" s="138">
        <f t="shared" si="62"/>
        <v>0</v>
      </c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</row>
    <row r="184" spans="1:13" s="3" customFormat="1" ht="12.75">
      <c r="A184" s="131">
        <v>422</v>
      </c>
      <c r="B184" s="132" t="s">
        <v>128</v>
      </c>
      <c r="C184" s="133">
        <f t="shared" si="62"/>
        <v>371000</v>
      </c>
      <c r="D184" s="133">
        <f aca="true" t="shared" si="66" ref="D184:M184">SUM(D185)</f>
        <v>0</v>
      </c>
      <c r="E184" s="133">
        <f t="shared" si="66"/>
        <v>0</v>
      </c>
      <c r="F184" s="133">
        <f t="shared" si="66"/>
        <v>0</v>
      </c>
      <c r="G184" s="133">
        <f t="shared" si="66"/>
        <v>0</v>
      </c>
      <c r="H184" s="133">
        <f t="shared" si="66"/>
        <v>371000</v>
      </c>
      <c r="I184" s="133">
        <f t="shared" si="66"/>
        <v>0</v>
      </c>
      <c r="J184" s="133">
        <f t="shared" si="66"/>
        <v>0</v>
      </c>
      <c r="K184" s="133">
        <f t="shared" si="66"/>
        <v>0</v>
      </c>
      <c r="L184" s="133">
        <f t="shared" si="66"/>
        <v>0</v>
      </c>
      <c r="M184" s="133">
        <f t="shared" si="66"/>
        <v>0</v>
      </c>
    </row>
    <row r="185" spans="1:13" s="3" customFormat="1" ht="12.75" hidden="1">
      <c r="A185" s="136">
        <v>4227</v>
      </c>
      <c r="B185" s="137" t="s">
        <v>98</v>
      </c>
      <c r="C185" s="138">
        <f t="shared" si="62"/>
        <v>371000</v>
      </c>
      <c r="D185" s="138"/>
      <c r="E185" s="138"/>
      <c r="F185" s="138"/>
      <c r="G185" s="138"/>
      <c r="H185" s="138">
        <v>371000</v>
      </c>
      <c r="I185" s="138"/>
      <c r="J185" s="138"/>
      <c r="K185" s="138"/>
      <c r="L185" s="138"/>
      <c r="M185" s="138"/>
    </row>
    <row r="186" spans="1:13" s="3" customFormat="1" ht="12.75">
      <c r="A186" s="131">
        <v>424</v>
      </c>
      <c r="B186" s="132" t="s">
        <v>103</v>
      </c>
      <c r="C186" s="133">
        <f t="shared" si="62"/>
        <v>0</v>
      </c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</row>
    <row r="187" spans="1:13" s="3" customFormat="1" ht="12.75" hidden="1">
      <c r="A187" s="136">
        <v>4241</v>
      </c>
      <c r="B187" s="137" t="s">
        <v>104</v>
      </c>
      <c r="C187" s="138">
        <f t="shared" si="62"/>
        <v>0</v>
      </c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</row>
    <row r="188" spans="1:13" s="3" customFormat="1" ht="12.75">
      <c r="A188" s="131"/>
      <c r="B188" s="132"/>
      <c r="C188" s="133">
        <f t="shared" si="62"/>
        <v>0</v>
      </c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</row>
    <row r="189" spans="1:13" s="3" customFormat="1" ht="12.75">
      <c r="A189" s="131"/>
      <c r="B189" s="132" t="s">
        <v>114</v>
      </c>
      <c r="C189" s="133">
        <f>SUM(C125+C177)</f>
        <v>6013037</v>
      </c>
      <c r="D189" s="133">
        <f aca="true" t="shared" si="67" ref="D189:M189">SUM(D125+D177)</f>
        <v>0</v>
      </c>
      <c r="E189" s="133">
        <f t="shared" si="67"/>
        <v>0</v>
      </c>
      <c r="F189" s="133">
        <f t="shared" si="67"/>
        <v>0</v>
      </c>
      <c r="G189" s="133">
        <f t="shared" si="67"/>
        <v>0</v>
      </c>
      <c r="H189" s="133">
        <f t="shared" si="67"/>
        <v>6013037</v>
      </c>
      <c r="I189" s="133">
        <f t="shared" si="67"/>
        <v>0</v>
      </c>
      <c r="J189" s="133">
        <f t="shared" si="67"/>
        <v>0</v>
      </c>
      <c r="K189" s="133">
        <f t="shared" si="67"/>
        <v>0</v>
      </c>
      <c r="L189" s="133">
        <f t="shared" si="67"/>
        <v>0</v>
      </c>
      <c r="M189" s="133">
        <f t="shared" si="67"/>
        <v>0</v>
      </c>
    </row>
    <row r="190" spans="1:13" s="3" customFormat="1" ht="12.75">
      <c r="A190" s="131"/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</row>
    <row r="191" spans="1:13" s="3" customFormat="1" ht="12.75">
      <c r="A191" s="141"/>
      <c r="B191" s="142" t="s">
        <v>130</v>
      </c>
      <c r="C191" s="143">
        <f aca="true" t="shared" si="68" ref="C191:M191">SUM(C76+C96+C103+C115+C122+C189)</f>
        <v>22291137</v>
      </c>
      <c r="D191" s="143">
        <f t="shared" si="68"/>
        <v>10000</v>
      </c>
      <c r="E191" s="143">
        <f t="shared" si="68"/>
        <v>189480</v>
      </c>
      <c r="F191" s="143">
        <f t="shared" si="68"/>
        <v>152050</v>
      </c>
      <c r="G191" s="143">
        <f t="shared" si="68"/>
        <v>1116830</v>
      </c>
      <c r="H191" s="143">
        <f t="shared" si="68"/>
        <v>6026977</v>
      </c>
      <c r="I191" s="143">
        <f t="shared" si="68"/>
        <v>14585400</v>
      </c>
      <c r="J191" s="143">
        <f t="shared" si="68"/>
        <v>200900</v>
      </c>
      <c r="K191" s="143">
        <f t="shared" si="68"/>
        <v>9500</v>
      </c>
      <c r="L191" s="143">
        <f t="shared" si="68"/>
        <v>0</v>
      </c>
      <c r="M191" s="143">
        <f t="shared" si="68"/>
        <v>0</v>
      </c>
    </row>
    <row r="192" spans="1:13" s="3" customFormat="1" ht="15.75">
      <c r="A192" s="99"/>
      <c r="B192" s="100"/>
      <c r="C192" s="86"/>
      <c r="D192" s="169"/>
      <c r="E192" s="86"/>
      <c r="F192" s="169"/>
      <c r="G192" s="169"/>
      <c r="H192" s="169"/>
      <c r="I192" s="169"/>
      <c r="J192" s="169"/>
      <c r="K192" s="169"/>
      <c r="L192" s="169"/>
      <c r="M192" s="169"/>
    </row>
    <row r="193" ht="12.75">
      <c r="A193" s="101"/>
    </row>
    <row r="194" spans="1:13" ht="127.5">
      <c r="A194" s="302" t="s">
        <v>10</v>
      </c>
      <c r="B194" s="303" t="s">
        <v>11</v>
      </c>
      <c r="C194" s="302" t="s">
        <v>46</v>
      </c>
      <c r="D194" s="304" t="s">
        <v>48</v>
      </c>
      <c r="E194" s="302" t="s">
        <v>49</v>
      </c>
      <c r="F194" s="304" t="s">
        <v>50</v>
      </c>
      <c r="G194" s="304" t="s">
        <v>51</v>
      </c>
      <c r="H194" s="304" t="s">
        <v>52</v>
      </c>
      <c r="I194" s="304" t="s">
        <v>53</v>
      </c>
      <c r="J194" s="304" t="s">
        <v>54</v>
      </c>
      <c r="K194" s="304" t="s">
        <v>55</v>
      </c>
      <c r="L194" s="304" t="s">
        <v>56</v>
      </c>
      <c r="M194" s="304" t="s">
        <v>57</v>
      </c>
    </row>
    <row r="195" spans="1:13" ht="12.75">
      <c r="A195" s="250"/>
      <c r="B195" s="251"/>
      <c r="C195" s="252"/>
      <c r="D195" s="253"/>
      <c r="E195" s="252"/>
      <c r="F195" s="253"/>
      <c r="G195" s="253"/>
      <c r="H195" s="253"/>
      <c r="I195" s="253"/>
      <c r="J195" s="253"/>
      <c r="K195" s="253"/>
      <c r="L195" s="253"/>
      <c r="M195" s="253"/>
    </row>
    <row r="196" spans="1:13" ht="12.75">
      <c r="A196" s="254"/>
      <c r="B196" s="255" t="s">
        <v>24</v>
      </c>
      <c r="C196" s="256"/>
      <c r="D196" s="257"/>
      <c r="E196" s="256"/>
      <c r="F196" s="257"/>
      <c r="G196" s="257"/>
      <c r="H196" s="257"/>
      <c r="I196" s="257"/>
      <c r="J196" s="257"/>
      <c r="K196" s="257"/>
      <c r="L196" s="257"/>
      <c r="M196" s="257"/>
    </row>
    <row r="197" spans="1:13" ht="12.75">
      <c r="A197" s="258"/>
      <c r="B197" s="259" t="s">
        <v>139</v>
      </c>
      <c r="C197" s="260"/>
      <c r="D197" s="261"/>
      <c r="E197" s="260"/>
      <c r="F197" s="261"/>
      <c r="G197" s="261"/>
      <c r="H197" s="261"/>
      <c r="I197" s="261"/>
      <c r="J197" s="261"/>
      <c r="K197" s="261"/>
      <c r="L197" s="261"/>
      <c r="M197" s="261"/>
    </row>
    <row r="198" spans="1:13" s="3" customFormat="1" ht="12.75">
      <c r="A198" s="262" t="s">
        <v>39</v>
      </c>
      <c r="B198" s="259" t="s">
        <v>43</v>
      </c>
      <c r="C198" s="263"/>
      <c r="D198" s="264"/>
      <c r="E198" s="263"/>
      <c r="F198" s="264"/>
      <c r="G198" s="264"/>
      <c r="H198" s="264"/>
      <c r="I198" s="264"/>
      <c r="J198" s="264"/>
      <c r="K198" s="264"/>
      <c r="L198" s="264"/>
      <c r="M198" s="264"/>
    </row>
    <row r="199" spans="1:13" ht="22.5">
      <c r="A199" s="262" t="s">
        <v>131</v>
      </c>
      <c r="B199" s="265" t="s">
        <v>132</v>
      </c>
      <c r="C199" s="260"/>
      <c r="D199" s="261"/>
      <c r="E199" s="260"/>
      <c r="F199" s="261"/>
      <c r="G199" s="261"/>
      <c r="H199" s="261"/>
      <c r="I199" s="261"/>
      <c r="J199" s="261"/>
      <c r="K199" s="261"/>
      <c r="L199" s="261"/>
      <c r="M199" s="261"/>
    </row>
    <row r="200" spans="1:13" ht="12.75">
      <c r="A200" s="266">
        <v>3</v>
      </c>
      <c r="B200" s="259" t="s">
        <v>41</v>
      </c>
      <c r="C200" s="267">
        <f>SUM(C201:C204)</f>
        <v>11557075</v>
      </c>
      <c r="D200" s="267">
        <f>SUM(D201:D204)</f>
        <v>0</v>
      </c>
      <c r="E200" s="267">
        <f aca="true" t="shared" si="69" ref="E200:M200">SUM(E201:E203)</f>
        <v>195255</v>
      </c>
      <c r="F200" s="267">
        <f t="shared" si="69"/>
        <v>145500</v>
      </c>
      <c r="G200" s="267">
        <f t="shared" si="69"/>
        <v>854120</v>
      </c>
      <c r="H200" s="267">
        <f t="shared" si="69"/>
        <v>0</v>
      </c>
      <c r="I200" s="267">
        <f t="shared" si="69"/>
        <v>10352650</v>
      </c>
      <c r="J200" s="267">
        <f t="shared" si="69"/>
        <v>0</v>
      </c>
      <c r="K200" s="267">
        <f>SUM(K201:K204)</f>
        <v>9550</v>
      </c>
      <c r="L200" s="267">
        <f t="shared" si="69"/>
        <v>0</v>
      </c>
      <c r="M200" s="267">
        <f t="shared" si="69"/>
        <v>0</v>
      </c>
    </row>
    <row r="201" spans="1:13" ht="12.75">
      <c r="A201" s="266">
        <v>31</v>
      </c>
      <c r="B201" s="259" t="s">
        <v>12</v>
      </c>
      <c r="C201" s="267">
        <f aca="true" t="shared" si="70" ref="C201:C208">SUM(D201:M201)</f>
        <v>10269100</v>
      </c>
      <c r="D201" s="261"/>
      <c r="E201" s="261"/>
      <c r="F201" s="261"/>
      <c r="G201" s="261"/>
      <c r="H201" s="261"/>
      <c r="I201" s="261">
        <v>10269100</v>
      </c>
      <c r="J201" s="261"/>
      <c r="K201" s="261"/>
      <c r="L201" s="261"/>
      <c r="M201" s="261"/>
    </row>
    <row r="202" spans="1:13" ht="12.75">
      <c r="A202" s="266">
        <v>32</v>
      </c>
      <c r="B202" s="259" t="s">
        <v>16</v>
      </c>
      <c r="C202" s="267">
        <f t="shared" si="70"/>
        <v>1282750</v>
      </c>
      <c r="D202" s="261"/>
      <c r="E202" s="261">
        <v>195200</v>
      </c>
      <c r="F202" s="261">
        <v>145500</v>
      </c>
      <c r="G202" s="261">
        <v>850500</v>
      </c>
      <c r="H202" s="261"/>
      <c r="I202" s="261">
        <v>83550</v>
      </c>
      <c r="J202" s="261"/>
      <c r="K202" s="261">
        <v>8000</v>
      </c>
      <c r="L202" s="261"/>
      <c r="M202" s="261"/>
    </row>
    <row r="203" spans="1:13" ht="12.75">
      <c r="A203" s="266">
        <v>34</v>
      </c>
      <c r="B203" s="259" t="s">
        <v>20</v>
      </c>
      <c r="C203" s="267">
        <f t="shared" si="70"/>
        <v>3675</v>
      </c>
      <c r="D203" s="261"/>
      <c r="E203" s="261">
        <v>55</v>
      </c>
      <c r="F203" s="261"/>
      <c r="G203" s="261">
        <v>3620</v>
      </c>
      <c r="H203" s="261"/>
      <c r="I203" s="261"/>
      <c r="J203" s="261"/>
      <c r="K203" s="261"/>
      <c r="L203" s="261"/>
      <c r="M203" s="261"/>
    </row>
    <row r="204" spans="1:13" ht="12.75">
      <c r="A204" s="266">
        <v>38</v>
      </c>
      <c r="B204" s="259" t="s">
        <v>133</v>
      </c>
      <c r="C204" s="267">
        <f t="shared" si="70"/>
        <v>1550</v>
      </c>
      <c r="D204" s="264"/>
      <c r="E204" s="263"/>
      <c r="F204" s="264"/>
      <c r="G204" s="264"/>
      <c r="H204" s="264"/>
      <c r="I204" s="264"/>
      <c r="J204" s="264"/>
      <c r="K204" s="264">
        <v>1550</v>
      </c>
      <c r="L204" s="264"/>
      <c r="M204" s="264"/>
    </row>
    <row r="205" spans="1:13" ht="12.75">
      <c r="A205" s="266"/>
      <c r="B205" s="259"/>
      <c r="C205" s="267"/>
      <c r="D205" s="264"/>
      <c r="E205" s="263"/>
      <c r="F205" s="264"/>
      <c r="G205" s="264"/>
      <c r="H205" s="264"/>
      <c r="I205" s="264"/>
      <c r="J205" s="264"/>
      <c r="K205" s="264"/>
      <c r="L205" s="264"/>
      <c r="M205" s="264"/>
    </row>
    <row r="206" spans="1:13" ht="16.5" customHeight="1">
      <c r="A206" s="266">
        <v>4</v>
      </c>
      <c r="B206" s="259" t="s">
        <v>136</v>
      </c>
      <c r="C206" s="267">
        <f t="shared" si="70"/>
        <v>385870</v>
      </c>
      <c r="D206" s="264">
        <f>SUM(D207:D208)</f>
        <v>0</v>
      </c>
      <c r="E206" s="263">
        <f aca="true" t="shared" si="71" ref="E206:M206">SUM(E207:E208)</f>
        <v>0</v>
      </c>
      <c r="F206" s="264">
        <f t="shared" si="71"/>
        <v>11150</v>
      </c>
      <c r="G206" s="264">
        <f t="shared" si="71"/>
        <v>350000</v>
      </c>
      <c r="H206" s="264">
        <f t="shared" si="71"/>
        <v>0</v>
      </c>
      <c r="I206" s="264">
        <f t="shared" si="71"/>
        <v>24720</v>
      </c>
      <c r="J206" s="264">
        <f t="shared" si="71"/>
        <v>0</v>
      </c>
      <c r="K206" s="264">
        <f t="shared" si="71"/>
        <v>0</v>
      </c>
      <c r="L206" s="264">
        <f t="shared" si="71"/>
        <v>0</v>
      </c>
      <c r="M206" s="264">
        <f t="shared" si="71"/>
        <v>0</v>
      </c>
    </row>
    <row r="207" spans="1:13" ht="22.5">
      <c r="A207" s="266">
        <v>42</v>
      </c>
      <c r="B207" s="265" t="s">
        <v>134</v>
      </c>
      <c r="C207" s="267">
        <f t="shared" si="70"/>
        <v>385870</v>
      </c>
      <c r="D207" s="264"/>
      <c r="E207" s="263"/>
      <c r="F207" s="264">
        <v>11150</v>
      </c>
      <c r="G207" s="264">
        <v>350000</v>
      </c>
      <c r="H207" s="264"/>
      <c r="I207" s="264">
        <v>24720</v>
      </c>
      <c r="J207" s="264"/>
      <c r="K207" s="264"/>
      <c r="L207" s="264"/>
      <c r="M207" s="264"/>
    </row>
    <row r="208" spans="1:13" ht="12.75">
      <c r="A208" s="266">
        <v>45</v>
      </c>
      <c r="B208" s="259" t="s">
        <v>122</v>
      </c>
      <c r="C208" s="267">
        <f t="shared" si="70"/>
        <v>0</v>
      </c>
      <c r="D208" s="264"/>
      <c r="E208" s="263"/>
      <c r="F208" s="264"/>
      <c r="G208" s="264"/>
      <c r="H208" s="264"/>
      <c r="I208" s="264"/>
      <c r="J208" s="264"/>
      <c r="K208" s="264"/>
      <c r="L208" s="264"/>
      <c r="M208" s="264"/>
    </row>
    <row r="209" spans="1:13" ht="12.75">
      <c r="A209" s="266"/>
      <c r="B209" s="259" t="s">
        <v>135</v>
      </c>
      <c r="C209" s="264">
        <f>SUM(C200+C206)</f>
        <v>11942945</v>
      </c>
      <c r="D209" s="264">
        <f aca="true" t="shared" si="72" ref="D209:M209">SUM(D200+D206)</f>
        <v>0</v>
      </c>
      <c r="E209" s="264">
        <f t="shared" si="72"/>
        <v>195255</v>
      </c>
      <c r="F209" s="264">
        <f t="shared" si="72"/>
        <v>156650</v>
      </c>
      <c r="G209" s="264">
        <f t="shared" si="72"/>
        <v>1204120</v>
      </c>
      <c r="H209" s="264">
        <f t="shared" si="72"/>
        <v>0</v>
      </c>
      <c r="I209" s="264">
        <f t="shared" si="72"/>
        <v>10377370</v>
      </c>
      <c r="J209" s="264">
        <f t="shared" si="72"/>
        <v>0</v>
      </c>
      <c r="K209" s="264">
        <f t="shared" si="72"/>
        <v>9550</v>
      </c>
      <c r="L209" s="264">
        <f t="shared" si="72"/>
        <v>0</v>
      </c>
      <c r="M209" s="264">
        <f t="shared" si="72"/>
        <v>0</v>
      </c>
    </row>
    <row r="210" spans="1:13" ht="12.75">
      <c r="A210" s="258"/>
      <c r="B210" s="268"/>
      <c r="C210" s="260"/>
      <c r="D210" s="261"/>
      <c r="E210" s="260"/>
      <c r="F210" s="261"/>
      <c r="G210" s="261"/>
      <c r="H210" s="261"/>
      <c r="I210" s="261"/>
      <c r="J210" s="261"/>
      <c r="K210" s="261"/>
      <c r="L210" s="261"/>
      <c r="M210" s="261"/>
    </row>
    <row r="211" spans="1:13" ht="12.75">
      <c r="A211" s="258"/>
      <c r="B211" s="268"/>
      <c r="C211" s="260"/>
      <c r="D211" s="261"/>
      <c r="E211" s="260"/>
      <c r="F211" s="261"/>
      <c r="G211" s="261"/>
      <c r="H211" s="261"/>
      <c r="I211" s="261"/>
      <c r="J211" s="261"/>
      <c r="K211" s="261"/>
      <c r="L211" s="261"/>
      <c r="M211" s="261"/>
    </row>
    <row r="212" spans="1:13" s="3" customFormat="1" ht="22.5">
      <c r="A212" s="262" t="s">
        <v>137</v>
      </c>
      <c r="B212" s="265" t="s">
        <v>113</v>
      </c>
      <c r="C212" s="260"/>
      <c r="D212" s="261"/>
      <c r="E212" s="260"/>
      <c r="F212" s="261"/>
      <c r="G212" s="261"/>
      <c r="H212" s="261"/>
      <c r="I212" s="261"/>
      <c r="J212" s="261"/>
      <c r="K212" s="261"/>
      <c r="L212" s="261"/>
      <c r="M212" s="261"/>
    </row>
    <row r="213" spans="1:13" ht="12.75">
      <c r="A213" s="266">
        <v>3</v>
      </c>
      <c r="B213" s="259" t="s">
        <v>41</v>
      </c>
      <c r="C213" s="267">
        <f aca="true" t="shared" si="73" ref="C213:M213">SUM(C214:C215)</f>
        <v>222257</v>
      </c>
      <c r="D213" s="267">
        <f t="shared" si="73"/>
        <v>0</v>
      </c>
      <c r="E213" s="267">
        <f t="shared" si="73"/>
        <v>0</v>
      </c>
      <c r="F213" s="267">
        <f t="shared" si="73"/>
        <v>0</v>
      </c>
      <c r="G213" s="267">
        <f t="shared" si="73"/>
        <v>0</v>
      </c>
      <c r="H213" s="267">
        <f t="shared" si="73"/>
        <v>14358</v>
      </c>
      <c r="I213" s="267">
        <f t="shared" si="73"/>
        <v>0</v>
      </c>
      <c r="J213" s="267">
        <f t="shared" si="73"/>
        <v>207899</v>
      </c>
      <c r="K213" s="267">
        <f t="shared" si="73"/>
        <v>0</v>
      </c>
      <c r="L213" s="267">
        <f t="shared" si="73"/>
        <v>0</v>
      </c>
      <c r="M213" s="267">
        <f t="shared" si="73"/>
        <v>0</v>
      </c>
    </row>
    <row r="214" spans="1:13" ht="12.75">
      <c r="A214" s="266">
        <v>31</v>
      </c>
      <c r="B214" s="259" t="s">
        <v>12</v>
      </c>
      <c r="C214" s="261">
        <f>SUM(D214:M214)</f>
        <v>194711</v>
      </c>
      <c r="D214" s="261"/>
      <c r="E214" s="261"/>
      <c r="F214" s="261"/>
      <c r="G214" s="261"/>
      <c r="H214" s="261">
        <v>12607</v>
      </c>
      <c r="I214" s="261"/>
      <c r="J214" s="261">
        <v>182104</v>
      </c>
      <c r="K214" s="261"/>
      <c r="L214" s="261"/>
      <c r="M214" s="261"/>
    </row>
    <row r="215" spans="1:13" ht="12.75">
      <c r="A215" s="266">
        <v>32</v>
      </c>
      <c r="B215" s="259" t="s">
        <v>16</v>
      </c>
      <c r="C215" s="261">
        <f>SUM(D215:M215)</f>
        <v>27546</v>
      </c>
      <c r="D215" s="261"/>
      <c r="E215" s="261"/>
      <c r="F215" s="261"/>
      <c r="G215" s="261"/>
      <c r="H215" s="261">
        <v>1751</v>
      </c>
      <c r="I215" s="261"/>
      <c r="J215" s="261">
        <v>25795</v>
      </c>
      <c r="K215" s="261"/>
      <c r="L215" s="261"/>
      <c r="M215" s="261"/>
    </row>
    <row r="216" spans="1:13" ht="12.75">
      <c r="A216" s="266"/>
      <c r="B216" s="259" t="s">
        <v>140</v>
      </c>
      <c r="C216" s="264">
        <f>SUM(C213)</f>
        <v>222257</v>
      </c>
      <c r="D216" s="264">
        <f aca="true" t="shared" si="74" ref="D216:M216">SUM(D213)</f>
        <v>0</v>
      </c>
      <c r="E216" s="264">
        <f t="shared" si="74"/>
        <v>0</v>
      </c>
      <c r="F216" s="264">
        <f t="shared" si="74"/>
        <v>0</v>
      </c>
      <c r="G216" s="264">
        <f t="shared" si="74"/>
        <v>0</v>
      </c>
      <c r="H216" s="264">
        <f t="shared" si="74"/>
        <v>14358</v>
      </c>
      <c r="I216" s="264">
        <f t="shared" si="74"/>
        <v>0</v>
      </c>
      <c r="J216" s="264">
        <f t="shared" si="74"/>
        <v>207899</v>
      </c>
      <c r="K216" s="264">
        <f t="shared" si="74"/>
        <v>0</v>
      </c>
      <c r="L216" s="264">
        <f t="shared" si="74"/>
        <v>0</v>
      </c>
      <c r="M216" s="264">
        <f t="shared" si="74"/>
        <v>0</v>
      </c>
    </row>
    <row r="217" spans="1:13" ht="12.75">
      <c r="A217" s="269"/>
      <c r="B217" s="270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</row>
    <row r="218" spans="1:13" ht="12.75">
      <c r="A218" s="272" t="s">
        <v>115</v>
      </c>
      <c r="B218" s="360" t="s">
        <v>138</v>
      </c>
      <c r="C218" s="360"/>
      <c r="D218" s="360"/>
      <c r="E218" s="273"/>
      <c r="F218" s="273"/>
      <c r="G218" s="273"/>
      <c r="H218" s="273"/>
      <c r="I218" s="273"/>
      <c r="J218" s="273"/>
      <c r="K218" s="273"/>
      <c r="L218" s="273"/>
      <c r="M218" s="273"/>
    </row>
    <row r="219" spans="1:13" ht="12.75">
      <c r="A219" s="274">
        <v>3</v>
      </c>
      <c r="B219" s="275" t="s">
        <v>41</v>
      </c>
      <c r="C219" s="276">
        <f>SUM(C220)</f>
        <v>10300</v>
      </c>
      <c r="D219" s="276">
        <f aca="true" t="shared" si="75" ref="D219:M219">SUM(D220)</f>
        <v>10300</v>
      </c>
      <c r="E219" s="276">
        <f t="shared" si="75"/>
        <v>0</v>
      </c>
      <c r="F219" s="276">
        <f t="shared" si="75"/>
        <v>0</v>
      </c>
      <c r="G219" s="276">
        <f t="shared" si="75"/>
        <v>0</v>
      </c>
      <c r="H219" s="276">
        <f t="shared" si="75"/>
        <v>0</v>
      </c>
      <c r="I219" s="276">
        <f t="shared" si="75"/>
        <v>0</v>
      </c>
      <c r="J219" s="276">
        <f t="shared" si="75"/>
        <v>0</v>
      </c>
      <c r="K219" s="276">
        <f t="shared" si="75"/>
        <v>0</v>
      </c>
      <c r="L219" s="276">
        <f t="shared" si="75"/>
        <v>0</v>
      </c>
      <c r="M219" s="276">
        <f t="shared" si="75"/>
        <v>0</v>
      </c>
    </row>
    <row r="220" spans="1:13" ht="12.75">
      <c r="A220" s="266">
        <v>32</v>
      </c>
      <c r="B220" s="259" t="s">
        <v>16</v>
      </c>
      <c r="C220" s="264">
        <f>SUM(D220:M220)</f>
        <v>10300</v>
      </c>
      <c r="D220" s="264">
        <v>10300</v>
      </c>
      <c r="E220" s="264">
        <v>0</v>
      </c>
      <c r="F220" s="264">
        <v>0</v>
      </c>
      <c r="G220" s="264">
        <v>0</v>
      </c>
      <c r="H220" s="264">
        <v>0</v>
      </c>
      <c r="I220" s="264">
        <v>0</v>
      </c>
      <c r="J220" s="264">
        <v>0</v>
      </c>
      <c r="K220" s="264">
        <v>0</v>
      </c>
      <c r="L220" s="264">
        <v>0</v>
      </c>
      <c r="M220" s="264">
        <v>0</v>
      </c>
    </row>
    <row r="221" spans="1:13" ht="12.75">
      <c r="A221" s="258"/>
      <c r="B221" s="259" t="s">
        <v>114</v>
      </c>
      <c r="C221" s="264">
        <f>SUM(C219)</f>
        <v>10300</v>
      </c>
      <c r="D221" s="264">
        <f aca="true" t="shared" si="76" ref="D221:M221">SUM(D219)</f>
        <v>10300</v>
      </c>
      <c r="E221" s="264">
        <f t="shared" si="76"/>
        <v>0</v>
      </c>
      <c r="F221" s="264">
        <f t="shared" si="76"/>
        <v>0</v>
      </c>
      <c r="G221" s="264">
        <f t="shared" si="76"/>
        <v>0</v>
      </c>
      <c r="H221" s="264">
        <f t="shared" si="76"/>
        <v>0</v>
      </c>
      <c r="I221" s="264">
        <f t="shared" si="76"/>
        <v>0</v>
      </c>
      <c r="J221" s="264">
        <f t="shared" si="76"/>
        <v>0</v>
      </c>
      <c r="K221" s="264">
        <f t="shared" si="76"/>
        <v>0</v>
      </c>
      <c r="L221" s="264">
        <f t="shared" si="76"/>
        <v>0</v>
      </c>
      <c r="M221" s="264">
        <f t="shared" si="76"/>
        <v>0</v>
      </c>
    </row>
    <row r="222" spans="1:13" ht="12.75">
      <c r="A222" s="269"/>
      <c r="B222" s="270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</row>
    <row r="223" spans="1:13" ht="12.75">
      <c r="A223" s="269"/>
      <c r="B223" s="270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</row>
    <row r="224" spans="1:13" ht="12.75">
      <c r="A224" s="272" t="s">
        <v>119</v>
      </c>
      <c r="B224" s="360" t="s">
        <v>118</v>
      </c>
      <c r="C224" s="360"/>
      <c r="D224" s="360"/>
      <c r="E224" s="273"/>
      <c r="F224" s="273"/>
      <c r="G224" s="273"/>
      <c r="H224" s="273"/>
      <c r="I224" s="273"/>
      <c r="J224" s="273"/>
      <c r="K224" s="273"/>
      <c r="L224" s="273"/>
      <c r="M224" s="273"/>
    </row>
    <row r="225" spans="1:13" ht="12.75">
      <c r="A225" s="274">
        <v>3</v>
      </c>
      <c r="B225" s="275" t="s">
        <v>41</v>
      </c>
      <c r="C225" s="276">
        <f>SUM(C226)</f>
        <v>18460</v>
      </c>
      <c r="D225" s="276">
        <f aca="true" t="shared" si="77" ref="D225:M225">SUM(D226)</f>
        <v>0</v>
      </c>
      <c r="E225" s="276">
        <f t="shared" si="77"/>
        <v>0</v>
      </c>
      <c r="F225" s="276">
        <f t="shared" si="77"/>
        <v>0</v>
      </c>
      <c r="G225" s="276">
        <f t="shared" si="77"/>
        <v>7850</v>
      </c>
      <c r="H225" s="276">
        <f t="shared" si="77"/>
        <v>0</v>
      </c>
      <c r="I225" s="276">
        <f t="shared" si="77"/>
        <v>10610</v>
      </c>
      <c r="J225" s="276">
        <f t="shared" si="77"/>
        <v>0</v>
      </c>
      <c r="K225" s="276">
        <f t="shared" si="77"/>
        <v>0</v>
      </c>
      <c r="L225" s="276">
        <f t="shared" si="77"/>
        <v>0</v>
      </c>
      <c r="M225" s="276">
        <f t="shared" si="77"/>
        <v>0</v>
      </c>
    </row>
    <row r="226" spans="1:13" ht="12.75">
      <c r="A226" s="266">
        <v>32</v>
      </c>
      <c r="B226" s="259" t="s">
        <v>16</v>
      </c>
      <c r="C226" s="264">
        <f>SUM(D226:M226)</f>
        <v>18460</v>
      </c>
      <c r="D226" s="264"/>
      <c r="E226" s="264">
        <v>0</v>
      </c>
      <c r="F226" s="264">
        <v>0</v>
      </c>
      <c r="G226" s="264">
        <v>7850</v>
      </c>
      <c r="H226" s="264">
        <v>0</v>
      </c>
      <c r="I226" s="264">
        <v>10610</v>
      </c>
      <c r="J226" s="264">
        <v>0</v>
      </c>
      <c r="K226" s="264">
        <v>0</v>
      </c>
      <c r="L226" s="264">
        <v>0</v>
      </c>
      <c r="M226" s="264">
        <v>0</v>
      </c>
    </row>
    <row r="227" spans="1:13" ht="12.75">
      <c r="A227" s="258"/>
      <c r="B227" s="259" t="s">
        <v>114</v>
      </c>
      <c r="C227" s="264">
        <f>SUM(C225)</f>
        <v>18460</v>
      </c>
      <c r="D227" s="264">
        <f aca="true" t="shared" si="78" ref="D227:M227">SUM(D225)</f>
        <v>0</v>
      </c>
      <c r="E227" s="264">
        <f t="shared" si="78"/>
        <v>0</v>
      </c>
      <c r="F227" s="264">
        <f t="shared" si="78"/>
        <v>0</v>
      </c>
      <c r="G227" s="264">
        <f t="shared" si="78"/>
        <v>7850</v>
      </c>
      <c r="H227" s="264">
        <f t="shared" si="78"/>
        <v>0</v>
      </c>
      <c r="I227" s="264">
        <f t="shared" si="78"/>
        <v>10610</v>
      </c>
      <c r="J227" s="264">
        <f t="shared" si="78"/>
        <v>0</v>
      </c>
      <c r="K227" s="264">
        <f t="shared" si="78"/>
        <v>0</v>
      </c>
      <c r="L227" s="264">
        <f t="shared" si="78"/>
        <v>0</v>
      </c>
      <c r="M227" s="264">
        <f t="shared" si="78"/>
        <v>0</v>
      </c>
    </row>
    <row r="228" spans="1:13" ht="12.75">
      <c r="A228" s="258"/>
      <c r="B228" s="268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</row>
    <row r="229" spans="1:13" ht="12.75">
      <c r="A229" s="277"/>
      <c r="B229" s="278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</row>
    <row r="230" spans="1:13" ht="12.75">
      <c r="A230" s="279" t="s">
        <v>142</v>
      </c>
      <c r="B230" s="265" t="s">
        <v>141</v>
      </c>
      <c r="C230" s="260"/>
      <c r="D230" s="261"/>
      <c r="E230" s="260"/>
      <c r="F230" s="261"/>
      <c r="G230" s="261"/>
      <c r="H230" s="261"/>
      <c r="I230" s="261"/>
      <c r="J230" s="261"/>
      <c r="K230" s="261"/>
      <c r="L230" s="261"/>
      <c r="M230" s="261"/>
    </row>
    <row r="231" spans="1:13" ht="12.75">
      <c r="A231" s="266">
        <v>3</v>
      </c>
      <c r="B231" s="259" t="s">
        <v>41</v>
      </c>
      <c r="C231" s="267">
        <f>SUM(C232:C235)</f>
        <v>1783000</v>
      </c>
      <c r="D231" s="267">
        <f>SUM(D232:D235)</f>
        <v>0</v>
      </c>
      <c r="E231" s="267">
        <f aca="true" t="shared" si="79" ref="E231:J231">SUM(E232:E234)</f>
        <v>0</v>
      </c>
      <c r="F231" s="267">
        <f t="shared" si="79"/>
        <v>0</v>
      </c>
      <c r="G231" s="267">
        <f t="shared" si="79"/>
        <v>0</v>
      </c>
      <c r="H231" s="267">
        <f t="shared" si="79"/>
        <v>1783000</v>
      </c>
      <c r="I231" s="267">
        <f t="shared" si="79"/>
        <v>0</v>
      </c>
      <c r="J231" s="267">
        <f t="shared" si="79"/>
        <v>0</v>
      </c>
      <c r="K231" s="267">
        <f>SUM(K232:K235)</f>
        <v>0</v>
      </c>
      <c r="L231" s="267">
        <f>SUM(L232:L234)</f>
        <v>0</v>
      </c>
      <c r="M231" s="267">
        <f>SUM(M232:M234)</f>
        <v>0</v>
      </c>
    </row>
    <row r="232" spans="1:13" ht="12.75">
      <c r="A232" s="266">
        <v>31</v>
      </c>
      <c r="B232" s="259" t="s">
        <v>12</v>
      </c>
      <c r="C232" s="267">
        <f aca="true" t="shared" si="80" ref="C232:C238">SUM(D232:M232)</f>
        <v>280000</v>
      </c>
      <c r="D232" s="261"/>
      <c r="E232" s="261"/>
      <c r="F232" s="261"/>
      <c r="G232" s="261"/>
      <c r="H232" s="261">
        <v>280000</v>
      </c>
      <c r="I232" s="261"/>
      <c r="J232" s="261"/>
      <c r="K232" s="261"/>
      <c r="L232" s="261"/>
      <c r="M232" s="261"/>
    </row>
    <row r="233" spans="1:13" ht="12.75">
      <c r="A233" s="266">
        <v>32</v>
      </c>
      <c r="B233" s="259" t="s">
        <v>16</v>
      </c>
      <c r="C233" s="267">
        <f t="shared" si="80"/>
        <v>1500000</v>
      </c>
      <c r="D233" s="261"/>
      <c r="E233" s="261"/>
      <c r="F233" s="261"/>
      <c r="G233" s="261"/>
      <c r="H233" s="261">
        <v>1500000</v>
      </c>
      <c r="I233" s="261"/>
      <c r="J233" s="261"/>
      <c r="K233" s="261"/>
      <c r="L233" s="261"/>
      <c r="M233" s="261"/>
    </row>
    <row r="234" spans="1:13" ht="12.75">
      <c r="A234" s="266">
        <v>34</v>
      </c>
      <c r="B234" s="259" t="s">
        <v>20</v>
      </c>
      <c r="C234" s="267">
        <f t="shared" si="80"/>
        <v>3000</v>
      </c>
      <c r="D234" s="261"/>
      <c r="E234" s="261"/>
      <c r="F234" s="261"/>
      <c r="G234" s="261"/>
      <c r="H234" s="261">
        <v>3000</v>
      </c>
      <c r="I234" s="261"/>
      <c r="J234" s="261"/>
      <c r="K234" s="261"/>
      <c r="L234" s="261"/>
      <c r="M234" s="261"/>
    </row>
    <row r="235" spans="1:13" ht="12.75">
      <c r="A235" s="266">
        <v>38</v>
      </c>
      <c r="B235" s="259" t="s">
        <v>133</v>
      </c>
      <c r="C235" s="267">
        <f t="shared" si="80"/>
        <v>0</v>
      </c>
      <c r="D235" s="264"/>
      <c r="E235" s="263"/>
      <c r="F235" s="264"/>
      <c r="G235" s="264"/>
      <c r="H235" s="264"/>
      <c r="I235" s="264"/>
      <c r="J235" s="264"/>
      <c r="K235" s="264"/>
      <c r="L235" s="264"/>
      <c r="M235" s="264"/>
    </row>
    <row r="236" spans="1:13" ht="25.5">
      <c r="A236" s="266">
        <v>4</v>
      </c>
      <c r="B236" s="259" t="s">
        <v>136</v>
      </c>
      <c r="C236" s="267">
        <f t="shared" si="80"/>
        <v>0</v>
      </c>
      <c r="D236" s="264">
        <f>SUM(D237:D238)</f>
        <v>0</v>
      </c>
      <c r="E236" s="263">
        <f aca="true" t="shared" si="81" ref="E236:M236">SUM(E237:E238)</f>
        <v>0</v>
      </c>
      <c r="F236" s="264">
        <f t="shared" si="81"/>
        <v>0</v>
      </c>
      <c r="G236" s="264">
        <f t="shared" si="81"/>
        <v>0</v>
      </c>
      <c r="H236" s="264">
        <f t="shared" si="81"/>
        <v>0</v>
      </c>
      <c r="I236" s="264">
        <f t="shared" si="81"/>
        <v>0</v>
      </c>
      <c r="J236" s="264">
        <f t="shared" si="81"/>
        <v>0</v>
      </c>
      <c r="K236" s="264">
        <f t="shared" si="81"/>
        <v>0</v>
      </c>
      <c r="L236" s="264">
        <f t="shared" si="81"/>
        <v>0</v>
      </c>
      <c r="M236" s="264">
        <f t="shared" si="81"/>
        <v>0</v>
      </c>
    </row>
    <row r="237" spans="1:13" ht="22.5">
      <c r="A237" s="266">
        <v>42</v>
      </c>
      <c r="B237" s="265" t="s">
        <v>134</v>
      </c>
      <c r="C237" s="267">
        <f t="shared" si="80"/>
        <v>0</v>
      </c>
      <c r="D237" s="264"/>
      <c r="E237" s="263"/>
      <c r="F237" s="264"/>
      <c r="G237" s="264"/>
      <c r="H237" s="264"/>
      <c r="I237" s="264"/>
      <c r="J237" s="264"/>
      <c r="K237" s="264"/>
      <c r="L237" s="264"/>
      <c r="M237" s="264"/>
    </row>
    <row r="238" spans="1:13" ht="12.75">
      <c r="A238" s="266">
        <v>45</v>
      </c>
      <c r="B238" s="259" t="s">
        <v>122</v>
      </c>
      <c r="C238" s="267">
        <f t="shared" si="80"/>
        <v>0</v>
      </c>
      <c r="D238" s="264"/>
      <c r="E238" s="263"/>
      <c r="F238" s="264"/>
      <c r="G238" s="264"/>
      <c r="H238" s="264"/>
      <c r="I238" s="264"/>
      <c r="J238" s="264"/>
      <c r="K238" s="264"/>
      <c r="L238" s="264"/>
      <c r="M238" s="264"/>
    </row>
    <row r="239" spans="1:13" ht="12.75">
      <c r="A239" s="266"/>
      <c r="B239" s="259" t="s">
        <v>135</v>
      </c>
      <c r="C239" s="264">
        <f aca="true" t="shared" si="82" ref="C239:M239">SUM(C231+C236)</f>
        <v>1783000</v>
      </c>
      <c r="D239" s="264">
        <f t="shared" si="82"/>
        <v>0</v>
      </c>
      <c r="E239" s="264">
        <f t="shared" si="82"/>
        <v>0</v>
      </c>
      <c r="F239" s="264">
        <f t="shared" si="82"/>
        <v>0</v>
      </c>
      <c r="G239" s="264">
        <f t="shared" si="82"/>
        <v>0</v>
      </c>
      <c r="H239" s="264">
        <f t="shared" si="82"/>
        <v>1783000</v>
      </c>
      <c r="I239" s="264">
        <f t="shared" si="82"/>
        <v>0</v>
      </c>
      <c r="J239" s="264">
        <f t="shared" si="82"/>
        <v>0</v>
      </c>
      <c r="K239" s="264">
        <f t="shared" si="82"/>
        <v>0</v>
      </c>
      <c r="L239" s="264">
        <f t="shared" si="82"/>
        <v>0</v>
      </c>
      <c r="M239" s="264">
        <f t="shared" si="82"/>
        <v>0</v>
      </c>
    </row>
    <row r="240" spans="1:13" ht="12.75">
      <c r="A240" s="280"/>
      <c r="B240" s="259" t="s">
        <v>143</v>
      </c>
      <c r="C240" s="264">
        <f>SUM(C209+C216+C221+C227+C239)</f>
        <v>13976962</v>
      </c>
      <c r="D240" s="264">
        <f aca="true" t="shared" si="83" ref="D240:M240">SUM(D209+D216+D221+D227+D239)</f>
        <v>10300</v>
      </c>
      <c r="E240" s="264">
        <f t="shared" si="83"/>
        <v>195255</v>
      </c>
      <c r="F240" s="264">
        <f t="shared" si="83"/>
        <v>156650</v>
      </c>
      <c r="G240" s="264">
        <f t="shared" si="83"/>
        <v>1211970</v>
      </c>
      <c r="H240" s="264">
        <f t="shared" si="83"/>
        <v>1797358</v>
      </c>
      <c r="I240" s="264">
        <f t="shared" si="83"/>
        <v>10387980</v>
      </c>
      <c r="J240" s="264">
        <f t="shared" si="83"/>
        <v>207899</v>
      </c>
      <c r="K240" s="264">
        <f t="shared" si="83"/>
        <v>9550</v>
      </c>
      <c r="L240" s="264">
        <f t="shared" si="83"/>
        <v>0</v>
      </c>
      <c r="M240" s="264">
        <f t="shared" si="83"/>
        <v>0</v>
      </c>
    </row>
    <row r="241" spans="1:13" ht="12.75">
      <c r="A241" s="80"/>
      <c r="B241" s="81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</row>
    <row r="242" ht="12.75">
      <c r="C242" s="160"/>
    </row>
    <row r="243" spans="1:13" ht="108">
      <c r="A243" s="281" t="s">
        <v>10</v>
      </c>
      <c r="B243" s="282" t="s">
        <v>11</v>
      </c>
      <c r="C243" s="283" t="s">
        <v>47</v>
      </c>
      <c r="D243" s="284" t="s">
        <v>48</v>
      </c>
      <c r="E243" s="283" t="s">
        <v>49</v>
      </c>
      <c r="F243" s="284" t="s">
        <v>50</v>
      </c>
      <c r="G243" s="284" t="s">
        <v>51</v>
      </c>
      <c r="H243" s="284" t="s">
        <v>52</v>
      </c>
      <c r="I243" s="284" t="s">
        <v>53</v>
      </c>
      <c r="J243" s="284" t="s">
        <v>54</v>
      </c>
      <c r="K243" s="284" t="s">
        <v>55</v>
      </c>
      <c r="L243" s="284" t="s">
        <v>56</v>
      </c>
      <c r="M243" s="284" t="s">
        <v>57</v>
      </c>
    </row>
    <row r="244" spans="1:13" ht="12.75">
      <c r="A244" s="285"/>
      <c r="B244" s="286"/>
      <c r="C244" s="287"/>
      <c r="D244" s="288"/>
      <c r="E244" s="287"/>
      <c r="F244" s="288"/>
      <c r="G244" s="288"/>
      <c r="H244" s="288"/>
      <c r="I244" s="288"/>
      <c r="J244" s="288"/>
      <c r="K244" s="288"/>
      <c r="L244" s="288"/>
      <c r="M244" s="288"/>
    </row>
    <row r="245" spans="1:13" ht="12.75">
      <c r="A245" s="289"/>
      <c r="B245" s="290" t="s">
        <v>24</v>
      </c>
      <c r="C245" s="291"/>
      <c r="D245" s="292"/>
      <c r="E245" s="291"/>
      <c r="F245" s="292"/>
      <c r="G245" s="292"/>
      <c r="H245" s="292"/>
      <c r="I245" s="292"/>
      <c r="J245" s="292"/>
      <c r="K245" s="292"/>
      <c r="L245" s="292"/>
      <c r="M245" s="292"/>
    </row>
    <row r="246" spans="1:13" ht="12.75">
      <c r="A246" s="60"/>
      <c r="B246" s="58" t="s">
        <v>139</v>
      </c>
      <c r="C246" s="293"/>
      <c r="D246" s="56"/>
      <c r="E246" s="293"/>
      <c r="F246" s="56"/>
      <c r="G246" s="56"/>
      <c r="H246" s="56"/>
      <c r="I246" s="56"/>
      <c r="J246" s="56"/>
      <c r="K246" s="56"/>
      <c r="L246" s="56"/>
      <c r="M246" s="56"/>
    </row>
    <row r="247" spans="1:13" ht="12.75">
      <c r="A247" s="294" t="s">
        <v>39</v>
      </c>
      <c r="B247" s="58" t="s">
        <v>43</v>
      </c>
      <c r="C247" s="295"/>
      <c r="D247" s="59"/>
      <c r="E247" s="295"/>
      <c r="F247" s="59"/>
      <c r="G247" s="59"/>
      <c r="H247" s="59"/>
      <c r="I247" s="59"/>
      <c r="J247" s="59"/>
      <c r="K247" s="59"/>
      <c r="L247" s="59"/>
      <c r="M247" s="59"/>
    </row>
    <row r="248" spans="1:13" ht="22.5">
      <c r="A248" s="294" t="s">
        <v>131</v>
      </c>
      <c r="B248" s="296" t="s">
        <v>132</v>
      </c>
      <c r="C248" s="293"/>
      <c r="D248" s="56"/>
      <c r="E248" s="293"/>
      <c r="F248" s="56"/>
      <c r="G248" s="56"/>
      <c r="H248" s="56"/>
      <c r="I248" s="56"/>
      <c r="J248" s="56"/>
      <c r="K248" s="56"/>
      <c r="L248" s="56"/>
      <c r="M248" s="56"/>
    </row>
    <row r="249" spans="1:13" ht="12.75">
      <c r="A249" s="57">
        <v>3</v>
      </c>
      <c r="B249" s="58" t="s">
        <v>41</v>
      </c>
      <c r="C249" s="297">
        <f>SUM(C250:C253)</f>
        <v>11905205</v>
      </c>
      <c r="D249" s="297">
        <f>SUM(D250:D253)</f>
        <v>0</v>
      </c>
      <c r="E249" s="297">
        <f aca="true" t="shared" si="84" ref="E249:J249">SUM(E250:E252)</f>
        <v>201160</v>
      </c>
      <c r="F249" s="297">
        <f t="shared" si="84"/>
        <v>150000</v>
      </c>
      <c r="G249" s="297">
        <f t="shared" si="84"/>
        <v>879745</v>
      </c>
      <c r="H249" s="297">
        <f t="shared" si="84"/>
        <v>0</v>
      </c>
      <c r="I249" s="297">
        <f t="shared" si="84"/>
        <v>10664200</v>
      </c>
      <c r="J249" s="297">
        <f t="shared" si="84"/>
        <v>0</v>
      </c>
      <c r="K249" s="297">
        <f>SUM(K250:K253)</f>
        <v>10100</v>
      </c>
      <c r="L249" s="297">
        <f>SUM(L250:L252)</f>
        <v>0</v>
      </c>
      <c r="M249" s="297">
        <f>SUM(M250:M252)</f>
        <v>0</v>
      </c>
    </row>
    <row r="250" spans="1:13" ht="12.75">
      <c r="A250" s="57">
        <v>31</v>
      </c>
      <c r="B250" s="58" t="s">
        <v>12</v>
      </c>
      <c r="C250" s="297">
        <f>SUM(D250:M250)</f>
        <v>10577200</v>
      </c>
      <c r="D250" s="56"/>
      <c r="E250" s="56"/>
      <c r="F250" s="56"/>
      <c r="G250" s="56"/>
      <c r="H250" s="56"/>
      <c r="I250" s="56">
        <v>10577200</v>
      </c>
      <c r="J250" s="56"/>
      <c r="K250" s="56"/>
      <c r="L250" s="56"/>
      <c r="M250" s="56"/>
    </row>
    <row r="251" spans="1:13" ht="12.75">
      <c r="A251" s="57">
        <v>32</v>
      </c>
      <c r="B251" s="58" t="s">
        <v>16</v>
      </c>
      <c r="C251" s="297">
        <f>SUM(D251:M251)</f>
        <v>1322615</v>
      </c>
      <c r="D251" s="56"/>
      <c r="E251" s="56">
        <v>201100</v>
      </c>
      <c r="F251" s="56">
        <v>150000</v>
      </c>
      <c r="G251" s="56">
        <v>876015</v>
      </c>
      <c r="H251" s="56"/>
      <c r="I251" s="56">
        <v>87000</v>
      </c>
      <c r="J251" s="56"/>
      <c r="K251" s="56">
        <v>8500</v>
      </c>
      <c r="L251" s="56"/>
      <c r="M251" s="56"/>
    </row>
    <row r="252" spans="1:13" ht="12.75">
      <c r="A252" s="57">
        <v>34</v>
      </c>
      <c r="B252" s="58" t="s">
        <v>20</v>
      </c>
      <c r="C252" s="297">
        <f>SUM(D252:M252)</f>
        <v>3790</v>
      </c>
      <c r="D252" s="56"/>
      <c r="E252" s="56">
        <v>60</v>
      </c>
      <c r="F252" s="56"/>
      <c r="G252" s="56">
        <v>3730</v>
      </c>
      <c r="H252" s="56"/>
      <c r="I252" s="56"/>
      <c r="J252" s="56"/>
      <c r="K252" s="56"/>
      <c r="L252" s="56"/>
      <c r="M252" s="56"/>
    </row>
    <row r="253" spans="1:13" ht="12.75">
      <c r="A253" s="57">
        <v>38</v>
      </c>
      <c r="B253" s="58" t="s">
        <v>133</v>
      </c>
      <c r="C253" s="297">
        <f>SUM(D253:M253)</f>
        <v>1600</v>
      </c>
      <c r="D253" s="59"/>
      <c r="E253" s="295"/>
      <c r="F253" s="59"/>
      <c r="G253" s="59"/>
      <c r="H253" s="59"/>
      <c r="I253" s="59"/>
      <c r="J253" s="59"/>
      <c r="K253" s="56">
        <v>1600</v>
      </c>
      <c r="L253" s="59"/>
      <c r="M253" s="59"/>
    </row>
    <row r="254" spans="1:13" ht="12.75">
      <c r="A254" s="57"/>
      <c r="B254" s="58"/>
      <c r="C254" s="297"/>
      <c r="D254" s="59"/>
      <c r="E254" s="295"/>
      <c r="F254" s="59"/>
      <c r="G254" s="59"/>
      <c r="H254" s="59"/>
      <c r="I254" s="59"/>
      <c r="J254" s="59"/>
      <c r="K254" s="59"/>
      <c r="L254" s="59"/>
      <c r="M254" s="59"/>
    </row>
    <row r="255" spans="1:13" ht="25.5">
      <c r="A255" s="57">
        <v>4</v>
      </c>
      <c r="B255" s="58" t="s">
        <v>136</v>
      </c>
      <c r="C255" s="297">
        <f>SUM(D255:M255)</f>
        <v>185870</v>
      </c>
      <c r="D255" s="59">
        <f>SUM(D256:D257)</f>
        <v>0</v>
      </c>
      <c r="E255" s="295">
        <f aca="true" t="shared" si="85" ref="E255:M255">SUM(E256:E257)</f>
        <v>0</v>
      </c>
      <c r="F255" s="59">
        <f t="shared" si="85"/>
        <v>11150</v>
      </c>
      <c r="G255" s="59">
        <f t="shared" si="85"/>
        <v>150000</v>
      </c>
      <c r="H255" s="59">
        <f t="shared" si="85"/>
        <v>0</v>
      </c>
      <c r="I255" s="59">
        <f t="shared" si="85"/>
        <v>24720</v>
      </c>
      <c r="J255" s="59">
        <f t="shared" si="85"/>
        <v>0</v>
      </c>
      <c r="K255" s="59">
        <f t="shared" si="85"/>
        <v>0</v>
      </c>
      <c r="L255" s="59">
        <f t="shared" si="85"/>
        <v>0</v>
      </c>
      <c r="M255" s="59">
        <f t="shared" si="85"/>
        <v>0</v>
      </c>
    </row>
    <row r="256" spans="1:13" ht="22.5">
      <c r="A256" s="57">
        <v>42</v>
      </c>
      <c r="B256" s="296" t="s">
        <v>134</v>
      </c>
      <c r="C256" s="297">
        <f>SUM(D256:M256)</f>
        <v>185870</v>
      </c>
      <c r="D256" s="59"/>
      <c r="E256" s="295"/>
      <c r="F256" s="59">
        <v>11150</v>
      </c>
      <c r="G256" s="59">
        <v>150000</v>
      </c>
      <c r="H256" s="59"/>
      <c r="I256" s="59">
        <v>24720</v>
      </c>
      <c r="J256" s="59"/>
      <c r="K256" s="59"/>
      <c r="L256" s="59"/>
      <c r="M256" s="59"/>
    </row>
    <row r="257" spans="1:13" ht="12.75">
      <c r="A257" s="57">
        <v>45</v>
      </c>
      <c r="B257" s="58" t="s">
        <v>122</v>
      </c>
      <c r="C257" s="297">
        <f>SUM(D257:M257)</f>
        <v>0</v>
      </c>
      <c r="D257" s="59"/>
      <c r="E257" s="295"/>
      <c r="F257" s="59"/>
      <c r="G257" s="59"/>
      <c r="H257" s="59"/>
      <c r="I257" s="59"/>
      <c r="J257" s="59"/>
      <c r="K257" s="59"/>
      <c r="L257" s="59"/>
      <c r="M257" s="59"/>
    </row>
    <row r="258" spans="1:13" ht="12.75">
      <c r="A258" s="57"/>
      <c r="B258" s="58" t="s">
        <v>135</v>
      </c>
      <c r="C258" s="59">
        <f>SUM(C249+C255)</f>
        <v>12091075</v>
      </c>
      <c r="D258" s="59">
        <f aca="true" t="shared" si="86" ref="D258:M258">SUM(D249+D255)</f>
        <v>0</v>
      </c>
      <c r="E258" s="59">
        <f t="shared" si="86"/>
        <v>201160</v>
      </c>
      <c r="F258" s="59">
        <f t="shared" si="86"/>
        <v>161150</v>
      </c>
      <c r="G258" s="59">
        <f t="shared" si="86"/>
        <v>1029745</v>
      </c>
      <c r="H258" s="59">
        <f t="shared" si="86"/>
        <v>0</v>
      </c>
      <c r="I258" s="59">
        <f t="shared" si="86"/>
        <v>10688920</v>
      </c>
      <c r="J258" s="59">
        <f t="shared" si="86"/>
        <v>0</v>
      </c>
      <c r="K258" s="59">
        <f t="shared" si="86"/>
        <v>10100</v>
      </c>
      <c r="L258" s="59">
        <f t="shared" si="86"/>
        <v>0</v>
      </c>
      <c r="M258" s="59">
        <f t="shared" si="86"/>
        <v>0</v>
      </c>
    </row>
    <row r="259" spans="1:13" ht="12.75">
      <c r="A259" s="60"/>
      <c r="B259" s="61"/>
      <c r="C259" s="293"/>
      <c r="D259" s="56"/>
      <c r="E259" s="293"/>
      <c r="F259" s="56"/>
      <c r="G259" s="56"/>
      <c r="H259" s="56"/>
      <c r="I259" s="56"/>
      <c r="J259" s="56"/>
      <c r="K259" s="56"/>
      <c r="L259" s="56"/>
      <c r="M259" s="56"/>
    </row>
    <row r="260" spans="1:13" ht="12.75">
      <c r="A260" s="60"/>
      <c r="B260" s="61"/>
      <c r="C260" s="293"/>
      <c r="D260" s="56"/>
      <c r="E260" s="293"/>
      <c r="F260" s="56"/>
      <c r="G260" s="56"/>
      <c r="H260" s="56"/>
      <c r="I260" s="56"/>
      <c r="J260" s="56"/>
      <c r="K260" s="56"/>
      <c r="L260" s="56"/>
      <c r="M260" s="56"/>
    </row>
    <row r="261" spans="1:13" ht="22.5">
      <c r="A261" s="294" t="s">
        <v>137</v>
      </c>
      <c r="B261" s="296" t="s">
        <v>113</v>
      </c>
      <c r="C261" s="293"/>
      <c r="D261" s="56"/>
      <c r="E261" s="293"/>
      <c r="F261" s="56"/>
      <c r="G261" s="56"/>
      <c r="H261" s="56"/>
      <c r="I261" s="56"/>
      <c r="J261" s="56"/>
      <c r="K261" s="56"/>
      <c r="L261" s="56"/>
      <c r="M261" s="56"/>
    </row>
    <row r="262" spans="1:13" ht="12.75">
      <c r="A262" s="57">
        <v>3</v>
      </c>
      <c r="B262" s="58" t="s">
        <v>41</v>
      </c>
      <c r="C262" s="297">
        <f aca="true" t="shared" si="87" ref="C262:M262">SUM(C263:C264)</f>
        <v>228928</v>
      </c>
      <c r="D262" s="297">
        <f t="shared" si="87"/>
        <v>0</v>
      </c>
      <c r="E262" s="297">
        <f t="shared" si="87"/>
        <v>0</v>
      </c>
      <c r="F262" s="297">
        <f t="shared" si="87"/>
        <v>0</v>
      </c>
      <c r="G262" s="297">
        <f t="shared" si="87"/>
        <v>0</v>
      </c>
      <c r="H262" s="297">
        <f t="shared" si="87"/>
        <v>14788</v>
      </c>
      <c r="I262" s="297">
        <f t="shared" si="87"/>
        <v>0</v>
      </c>
      <c r="J262" s="297">
        <f t="shared" si="87"/>
        <v>214140</v>
      </c>
      <c r="K262" s="297">
        <f t="shared" si="87"/>
        <v>0</v>
      </c>
      <c r="L262" s="297">
        <f t="shared" si="87"/>
        <v>0</v>
      </c>
      <c r="M262" s="297">
        <f t="shared" si="87"/>
        <v>0</v>
      </c>
    </row>
    <row r="263" spans="1:13" ht="12.75">
      <c r="A263" s="57">
        <v>31</v>
      </c>
      <c r="B263" s="58" t="s">
        <v>12</v>
      </c>
      <c r="C263" s="56">
        <f>SUM(D263:M263)</f>
        <v>200555</v>
      </c>
      <c r="D263" s="56"/>
      <c r="E263" s="56"/>
      <c r="F263" s="56"/>
      <c r="G263" s="56"/>
      <c r="H263" s="56">
        <v>12985</v>
      </c>
      <c r="I263" s="56"/>
      <c r="J263" s="56">
        <v>187570</v>
      </c>
      <c r="K263" s="56"/>
      <c r="L263" s="56"/>
      <c r="M263" s="56"/>
    </row>
    <row r="264" spans="1:13" ht="12.75">
      <c r="A264" s="57">
        <v>32</v>
      </c>
      <c r="B264" s="58" t="s">
        <v>16</v>
      </c>
      <c r="C264" s="56">
        <f>SUM(D264:M264)</f>
        <v>28373</v>
      </c>
      <c r="D264" s="56"/>
      <c r="E264" s="56"/>
      <c r="F264" s="56"/>
      <c r="G264" s="56"/>
      <c r="H264" s="56">
        <v>1803</v>
      </c>
      <c r="I264" s="56"/>
      <c r="J264" s="56">
        <v>26570</v>
      </c>
      <c r="K264" s="56"/>
      <c r="L264" s="56"/>
      <c r="M264" s="56"/>
    </row>
    <row r="265" spans="1:13" ht="12.75">
      <c r="A265" s="57"/>
      <c r="B265" s="58" t="s">
        <v>140</v>
      </c>
      <c r="C265" s="59">
        <f>SUM(C262)</f>
        <v>228928</v>
      </c>
      <c r="D265" s="59">
        <f aca="true" t="shared" si="88" ref="D265:M265">SUM(D262)</f>
        <v>0</v>
      </c>
      <c r="E265" s="59">
        <f t="shared" si="88"/>
        <v>0</v>
      </c>
      <c r="F265" s="59">
        <f t="shared" si="88"/>
        <v>0</v>
      </c>
      <c r="G265" s="59">
        <f t="shared" si="88"/>
        <v>0</v>
      </c>
      <c r="H265" s="59">
        <f t="shared" si="88"/>
        <v>14788</v>
      </c>
      <c r="I265" s="59">
        <f t="shared" si="88"/>
        <v>0</v>
      </c>
      <c r="J265" s="59">
        <f t="shared" si="88"/>
        <v>214140</v>
      </c>
      <c r="K265" s="59">
        <f t="shared" si="88"/>
        <v>0</v>
      </c>
      <c r="L265" s="59">
        <f t="shared" si="88"/>
        <v>0</v>
      </c>
      <c r="M265" s="59">
        <f t="shared" si="88"/>
        <v>0</v>
      </c>
    </row>
    <row r="266" spans="1:13" ht="12.75">
      <c r="A266" s="298"/>
      <c r="B266" s="299"/>
      <c r="C266" s="300"/>
      <c r="D266" s="300"/>
      <c r="E266" s="300"/>
      <c r="F266" s="300"/>
      <c r="G266" s="300"/>
      <c r="H266" s="300"/>
      <c r="I266" s="300"/>
      <c r="J266" s="300"/>
      <c r="K266" s="300"/>
      <c r="L266" s="300"/>
      <c r="M266" s="300"/>
    </row>
    <row r="267" spans="1:13" ht="12.75">
      <c r="A267" s="116" t="s">
        <v>115</v>
      </c>
      <c r="B267" s="356" t="s">
        <v>138</v>
      </c>
      <c r="C267" s="356"/>
      <c r="D267" s="356"/>
      <c r="E267" s="157"/>
      <c r="F267" s="157"/>
      <c r="G267" s="157"/>
      <c r="H267" s="157"/>
      <c r="I267" s="157"/>
      <c r="J267" s="157"/>
      <c r="K267" s="157"/>
      <c r="L267" s="157"/>
      <c r="M267" s="157"/>
    </row>
    <row r="268" spans="1:13" ht="12.75">
      <c r="A268" s="117">
        <v>3</v>
      </c>
      <c r="B268" s="118" t="s">
        <v>41</v>
      </c>
      <c r="C268" s="119">
        <f>SUM(C269)</f>
        <v>10600</v>
      </c>
      <c r="D268" s="119">
        <f aca="true" t="shared" si="89" ref="D268:M268">SUM(D269)</f>
        <v>10600</v>
      </c>
      <c r="E268" s="119">
        <f t="shared" si="89"/>
        <v>0</v>
      </c>
      <c r="F268" s="119">
        <f t="shared" si="89"/>
        <v>0</v>
      </c>
      <c r="G268" s="119">
        <f t="shared" si="89"/>
        <v>0</v>
      </c>
      <c r="H268" s="119">
        <f t="shared" si="89"/>
        <v>0</v>
      </c>
      <c r="I268" s="119">
        <f t="shared" si="89"/>
        <v>0</v>
      </c>
      <c r="J268" s="119">
        <f t="shared" si="89"/>
        <v>0</v>
      </c>
      <c r="K268" s="119">
        <f t="shared" si="89"/>
        <v>0</v>
      </c>
      <c r="L268" s="119">
        <f t="shared" si="89"/>
        <v>0</v>
      </c>
      <c r="M268" s="119">
        <f t="shared" si="89"/>
        <v>0</v>
      </c>
    </row>
    <row r="269" spans="1:13" ht="12.75">
      <c r="A269" s="57">
        <v>32</v>
      </c>
      <c r="B269" s="58" t="s">
        <v>16</v>
      </c>
      <c r="C269" s="59">
        <f>SUM(D269:M269)</f>
        <v>10600</v>
      </c>
      <c r="D269" s="59">
        <v>10600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</row>
    <row r="270" spans="1:13" ht="12.75">
      <c r="A270" s="60"/>
      <c r="B270" s="58" t="s">
        <v>114</v>
      </c>
      <c r="C270" s="59">
        <f>SUM(C268)</f>
        <v>10600</v>
      </c>
      <c r="D270" s="59">
        <f aca="true" t="shared" si="90" ref="D270:M270">SUM(D268)</f>
        <v>10600</v>
      </c>
      <c r="E270" s="59">
        <f t="shared" si="90"/>
        <v>0</v>
      </c>
      <c r="F270" s="59">
        <f t="shared" si="90"/>
        <v>0</v>
      </c>
      <c r="G270" s="59">
        <f t="shared" si="90"/>
        <v>0</v>
      </c>
      <c r="H270" s="59">
        <f t="shared" si="90"/>
        <v>0</v>
      </c>
      <c r="I270" s="59">
        <f t="shared" si="90"/>
        <v>0</v>
      </c>
      <c r="J270" s="59">
        <f t="shared" si="90"/>
        <v>0</v>
      </c>
      <c r="K270" s="59">
        <f t="shared" si="90"/>
        <v>0</v>
      </c>
      <c r="L270" s="59">
        <f t="shared" si="90"/>
        <v>0</v>
      </c>
      <c r="M270" s="59">
        <f t="shared" si="90"/>
        <v>0</v>
      </c>
    </row>
    <row r="271" spans="1:13" ht="12.75">
      <c r="A271" s="298"/>
      <c r="B271" s="299"/>
      <c r="C271" s="300"/>
      <c r="D271" s="300"/>
      <c r="E271" s="300"/>
      <c r="F271" s="300"/>
      <c r="G271" s="300"/>
      <c r="H271" s="300"/>
      <c r="I271" s="300"/>
      <c r="J271" s="300"/>
      <c r="K271" s="300"/>
      <c r="L271" s="300"/>
      <c r="M271" s="300"/>
    </row>
    <row r="272" spans="1:13" ht="12.75">
      <c r="A272" s="298"/>
      <c r="B272" s="299"/>
      <c r="C272" s="300"/>
      <c r="D272" s="300"/>
      <c r="E272" s="300"/>
      <c r="F272" s="300"/>
      <c r="G272" s="300"/>
      <c r="H272" s="300"/>
      <c r="I272" s="300"/>
      <c r="J272" s="300"/>
      <c r="K272" s="300"/>
      <c r="L272" s="300"/>
      <c r="M272" s="300"/>
    </row>
    <row r="273" spans="1:13" ht="12.75">
      <c r="A273" s="116" t="s">
        <v>119</v>
      </c>
      <c r="B273" s="356" t="s">
        <v>118</v>
      </c>
      <c r="C273" s="356"/>
      <c r="D273" s="356"/>
      <c r="E273" s="157"/>
      <c r="F273" s="157"/>
      <c r="G273" s="157"/>
      <c r="H273" s="157"/>
      <c r="I273" s="157"/>
      <c r="J273" s="157"/>
      <c r="K273" s="157"/>
      <c r="L273" s="157"/>
      <c r="M273" s="157"/>
    </row>
    <row r="274" spans="1:13" ht="12.75">
      <c r="A274" s="117">
        <v>3</v>
      </c>
      <c r="B274" s="118" t="s">
        <v>41</v>
      </c>
      <c r="C274" s="119">
        <f>SUM(C275)</f>
        <v>19050</v>
      </c>
      <c r="D274" s="119">
        <f aca="true" t="shared" si="91" ref="D274:M274">SUM(D275)</f>
        <v>0</v>
      </c>
      <c r="E274" s="119">
        <f t="shared" si="91"/>
        <v>0</v>
      </c>
      <c r="F274" s="119">
        <f t="shared" si="91"/>
        <v>0</v>
      </c>
      <c r="G274" s="119">
        <f t="shared" si="91"/>
        <v>8100</v>
      </c>
      <c r="H274" s="119">
        <f t="shared" si="91"/>
        <v>0</v>
      </c>
      <c r="I274" s="119">
        <f t="shared" si="91"/>
        <v>10950</v>
      </c>
      <c r="J274" s="119">
        <f t="shared" si="91"/>
        <v>0</v>
      </c>
      <c r="K274" s="119">
        <f t="shared" si="91"/>
        <v>0</v>
      </c>
      <c r="L274" s="119">
        <f t="shared" si="91"/>
        <v>0</v>
      </c>
      <c r="M274" s="119">
        <f t="shared" si="91"/>
        <v>0</v>
      </c>
    </row>
    <row r="275" spans="1:13" ht="12.75">
      <c r="A275" s="57">
        <v>32</v>
      </c>
      <c r="B275" s="58" t="s">
        <v>16</v>
      </c>
      <c r="C275" s="59">
        <f>SUM(D275:M275)</f>
        <v>19050</v>
      </c>
      <c r="D275" s="59"/>
      <c r="E275" s="59">
        <v>0</v>
      </c>
      <c r="F275" s="59">
        <v>0</v>
      </c>
      <c r="G275" s="59">
        <v>8100</v>
      </c>
      <c r="H275" s="59">
        <v>0</v>
      </c>
      <c r="I275" s="59">
        <v>10950</v>
      </c>
      <c r="J275" s="59">
        <v>0</v>
      </c>
      <c r="K275" s="59">
        <v>0</v>
      </c>
      <c r="L275" s="59">
        <v>0</v>
      </c>
      <c r="M275" s="59">
        <v>0</v>
      </c>
    </row>
    <row r="276" spans="1:13" ht="12.75">
      <c r="A276" s="60"/>
      <c r="B276" s="58" t="s">
        <v>114</v>
      </c>
      <c r="C276" s="59">
        <f>SUM(C274)</f>
        <v>19050</v>
      </c>
      <c r="D276" s="59">
        <f aca="true" t="shared" si="92" ref="D276:M276">SUM(D274)</f>
        <v>0</v>
      </c>
      <c r="E276" s="59">
        <f t="shared" si="92"/>
        <v>0</v>
      </c>
      <c r="F276" s="59">
        <f t="shared" si="92"/>
        <v>0</v>
      </c>
      <c r="G276" s="59">
        <f t="shared" si="92"/>
        <v>8100</v>
      </c>
      <c r="H276" s="59">
        <f t="shared" si="92"/>
        <v>0</v>
      </c>
      <c r="I276" s="59">
        <f t="shared" si="92"/>
        <v>10950</v>
      </c>
      <c r="J276" s="59">
        <f t="shared" si="92"/>
        <v>0</v>
      </c>
      <c r="K276" s="59">
        <f t="shared" si="92"/>
        <v>0</v>
      </c>
      <c r="L276" s="59">
        <f t="shared" si="92"/>
        <v>0</v>
      </c>
      <c r="M276" s="59">
        <f t="shared" si="92"/>
        <v>0</v>
      </c>
    </row>
    <row r="277" spans="1:13" ht="12.75">
      <c r="A277" s="60"/>
      <c r="B277" s="61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1:13" ht="12.75">
      <c r="A278" s="120"/>
      <c r="B278" s="121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</row>
    <row r="279" spans="1:13" ht="12.75">
      <c r="A279" s="301" t="s">
        <v>142</v>
      </c>
      <c r="B279" s="296" t="s">
        <v>141</v>
      </c>
      <c r="C279" s="293"/>
      <c r="D279" s="56"/>
      <c r="E279" s="293"/>
      <c r="F279" s="56"/>
      <c r="G279" s="56"/>
      <c r="H279" s="56"/>
      <c r="I279" s="56"/>
      <c r="J279" s="56"/>
      <c r="K279" s="56"/>
      <c r="L279" s="56"/>
      <c r="M279" s="56"/>
    </row>
    <row r="280" spans="1:13" ht="12.75">
      <c r="A280" s="57">
        <v>3</v>
      </c>
      <c r="B280" s="58" t="s">
        <v>41</v>
      </c>
      <c r="C280" s="297">
        <f>SUM(C281:C284)</f>
        <v>467520</v>
      </c>
      <c r="D280" s="297">
        <f>SUM(D281:D284)</f>
        <v>0</v>
      </c>
      <c r="E280" s="297">
        <f aca="true" t="shared" si="93" ref="E280:J280">SUM(E281:E283)</f>
        <v>0</v>
      </c>
      <c r="F280" s="297">
        <f t="shared" si="93"/>
        <v>0</v>
      </c>
      <c r="G280" s="297">
        <f t="shared" si="93"/>
        <v>0</v>
      </c>
      <c r="H280" s="297">
        <f t="shared" si="93"/>
        <v>467520</v>
      </c>
      <c r="I280" s="297">
        <f t="shared" si="93"/>
        <v>0</v>
      </c>
      <c r="J280" s="297">
        <f t="shared" si="93"/>
        <v>0</v>
      </c>
      <c r="K280" s="297">
        <f>SUM(K281:K284)</f>
        <v>0</v>
      </c>
      <c r="L280" s="297">
        <f>SUM(L281:L283)</f>
        <v>0</v>
      </c>
      <c r="M280" s="297">
        <f>SUM(M281:M283)</f>
        <v>0</v>
      </c>
    </row>
    <row r="281" spans="1:13" ht="12.75">
      <c r="A281" s="57">
        <v>31</v>
      </c>
      <c r="B281" s="58" t="s">
        <v>12</v>
      </c>
      <c r="C281" s="297">
        <f>SUM(D281:M281)</f>
        <v>60000</v>
      </c>
      <c r="D281" s="56"/>
      <c r="E281" s="56"/>
      <c r="F281" s="56"/>
      <c r="G281" s="56"/>
      <c r="H281" s="56">
        <v>60000</v>
      </c>
      <c r="I281" s="56"/>
      <c r="J281" s="56"/>
      <c r="K281" s="56"/>
      <c r="L281" s="56"/>
      <c r="M281" s="56"/>
    </row>
    <row r="282" spans="1:13" ht="12.75">
      <c r="A282" s="57">
        <v>32</v>
      </c>
      <c r="B282" s="58" t="s">
        <v>16</v>
      </c>
      <c r="C282" s="297">
        <f>SUM(D282:M282)</f>
        <v>404520</v>
      </c>
      <c r="D282" s="56"/>
      <c r="E282" s="56"/>
      <c r="F282" s="56"/>
      <c r="G282" s="56"/>
      <c r="H282" s="56">
        <v>404520</v>
      </c>
      <c r="I282" s="56"/>
      <c r="J282" s="56"/>
      <c r="K282" s="56"/>
      <c r="L282" s="56"/>
      <c r="M282" s="56"/>
    </row>
    <row r="283" spans="1:13" ht="12.75">
      <c r="A283" s="57">
        <v>34</v>
      </c>
      <c r="B283" s="58" t="s">
        <v>20</v>
      </c>
      <c r="C283" s="297">
        <f>SUM(D283:M283)</f>
        <v>3000</v>
      </c>
      <c r="D283" s="56"/>
      <c r="E283" s="56"/>
      <c r="F283" s="56"/>
      <c r="G283" s="56"/>
      <c r="H283" s="56">
        <v>3000</v>
      </c>
      <c r="I283" s="56"/>
      <c r="J283" s="56"/>
      <c r="K283" s="56"/>
      <c r="L283" s="56"/>
      <c r="M283" s="56"/>
    </row>
    <row r="284" spans="1:13" ht="12.75">
      <c r="A284" s="57">
        <v>38</v>
      </c>
      <c r="B284" s="58" t="s">
        <v>133</v>
      </c>
      <c r="C284" s="297">
        <f>SUM(D284:M284)</f>
        <v>0</v>
      </c>
      <c r="D284" s="59"/>
      <c r="E284" s="295"/>
      <c r="F284" s="59"/>
      <c r="G284" s="59"/>
      <c r="H284" s="59" t="s">
        <v>146</v>
      </c>
      <c r="I284" s="59"/>
      <c r="J284" s="59"/>
      <c r="K284" s="59"/>
      <c r="L284" s="59"/>
      <c r="M284" s="59"/>
    </row>
    <row r="285" spans="1:13" ht="12.75">
      <c r="A285" s="57"/>
      <c r="B285" s="58"/>
      <c r="C285" s="297"/>
      <c r="D285" s="59"/>
      <c r="E285" s="295"/>
      <c r="F285" s="59"/>
      <c r="G285" s="59"/>
      <c r="H285" s="59"/>
      <c r="I285" s="59"/>
      <c r="J285" s="59"/>
      <c r="K285" s="59"/>
      <c r="L285" s="59"/>
      <c r="M285" s="59"/>
    </row>
    <row r="286" spans="1:13" ht="25.5">
      <c r="A286" s="57">
        <v>4</v>
      </c>
      <c r="B286" s="58" t="s">
        <v>136</v>
      </c>
      <c r="C286" s="297">
        <f>SUM(D286:M286)</f>
        <v>0</v>
      </c>
      <c r="D286" s="59">
        <f>SUM(D287:D288)</f>
        <v>0</v>
      </c>
      <c r="E286" s="295">
        <f aca="true" t="shared" si="94" ref="E286:M286">SUM(E287:E288)</f>
        <v>0</v>
      </c>
      <c r="F286" s="59">
        <f t="shared" si="94"/>
        <v>0</v>
      </c>
      <c r="G286" s="59">
        <f t="shared" si="94"/>
        <v>0</v>
      </c>
      <c r="H286" s="59">
        <f t="shared" si="94"/>
        <v>0</v>
      </c>
      <c r="I286" s="59">
        <f t="shared" si="94"/>
        <v>0</v>
      </c>
      <c r="J286" s="59">
        <f t="shared" si="94"/>
        <v>0</v>
      </c>
      <c r="K286" s="59">
        <f t="shared" si="94"/>
        <v>0</v>
      </c>
      <c r="L286" s="59">
        <f t="shared" si="94"/>
        <v>0</v>
      </c>
      <c r="M286" s="59">
        <f t="shared" si="94"/>
        <v>0</v>
      </c>
    </row>
    <row r="287" spans="1:13" ht="22.5">
      <c r="A287" s="57">
        <v>42</v>
      </c>
      <c r="B287" s="296" t="s">
        <v>134</v>
      </c>
      <c r="C287" s="297">
        <f>SUM(D287:M287)</f>
        <v>0</v>
      </c>
      <c r="D287" s="59"/>
      <c r="E287" s="295"/>
      <c r="F287" s="59"/>
      <c r="G287" s="59"/>
      <c r="H287" s="59"/>
      <c r="I287" s="59"/>
      <c r="J287" s="59"/>
      <c r="K287" s="59"/>
      <c r="L287" s="59"/>
      <c r="M287" s="59"/>
    </row>
    <row r="288" spans="1:13" ht="12.75">
      <c r="A288" s="57">
        <v>45</v>
      </c>
      <c r="B288" s="58" t="s">
        <v>122</v>
      </c>
      <c r="C288" s="297">
        <f>SUM(D288:M288)</f>
        <v>0</v>
      </c>
      <c r="D288" s="59"/>
      <c r="E288" s="295"/>
      <c r="F288" s="59"/>
      <c r="G288" s="59"/>
      <c r="H288" s="59"/>
      <c r="I288" s="59"/>
      <c r="J288" s="59"/>
      <c r="K288" s="59"/>
      <c r="L288" s="59"/>
      <c r="M288" s="59"/>
    </row>
    <row r="289" spans="1:13" ht="12.75">
      <c r="A289" s="57"/>
      <c r="B289" s="58" t="s">
        <v>135</v>
      </c>
      <c r="C289" s="59">
        <f>SUM(C280+C286)</f>
        <v>467520</v>
      </c>
      <c r="D289" s="59">
        <f aca="true" t="shared" si="95" ref="D289:M289">SUM(D280+D286)</f>
        <v>0</v>
      </c>
      <c r="E289" s="59">
        <f t="shared" si="95"/>
        <v>0</v>
      </c>
      <c r="F289" s="59">
        <f t="shared" si="95"/>
        <v>0</v>
      </c>
      <c r="G289" s="59">
        <f t="shared" si="95"/>
        <v>0</v>
      </c>
      <c r="H289" s="59">
        <f t="shared" si="95"/>
        <v>467520</v>
      </c>
      <c r="I289" s="59">
        <f t="shared" si="95"/>
        <v>0</v>
      </c>
      <c r="J289" s="59">
        <f t="shared" si="95"/>
        <v>0</v>
      </c>
      <c r="K289" s="59">
        <f t="shared" si="95"/>
        <v>0</v>
      </c>
      <c r="L289" s="59">
        <f t="shared" si="95"/>
        <v>0</v>
      </c>
      <c r="M289" s="59">
        <f t="shared" si="95"/>
        <v>0</v>
      </c>
    </row>
    <row r="290" spans="1:13" ht="12.75">
      <c r="A290" s="294"/>
      <c r="B290" s="58" t="s">
        <v>144</v>
      </c>
      <c r="C290" s="59">
        <f>SUM(C258+C265+C270+C276+C289)</f>
        <v>12817173</v>
      </c>
      <c r="D290" s="59">
        <f aca="true" t="shared" si="96" ref="D290:M290">SUM(D258+D265+D270+D276+D289)</f>
        <v>10600</v>
      </c>
      <c r="E290" s="59">
        <f t="shared" si="96"/>
        <v>201160</v>
      </c>
      <c r="F290" s="59">
        <f t="shared" si="96"/>
        <v>161150</v>
      </c>
      <c r="G290" s="59">
        <f t="shared" si="96"/>
        <v>1037845</v>
      </c>
      <c r="H290" s="59">
        <f t="shared" si="96"/>
        <v>482308</v>
      </c>
      <c r="I290" s="59">
        <f t="shared" si="96"/>
        <v>10699870</v>
      </c>
      <c r="J290" s="59">
        <f t="shared" si="96"/>
        <v>214140</v>
      </c>
      <c r="K290" s="59">
        <f t="shared" si="96"/>
        <v>10100</v>
      </c>
      <c r="L290" s="59">
        <f t="shared" si="96"/>
        <v>0</v>
      </c>
      <c r="M290" s="59">
        <f t="shared" si="96"/>
        <v>0</v>
      </c>
    </row>
    <row r="291" ht="12.75">
      <c r="C291" s="160"/>
    </row>
    <row r="292" spans="1:13" ht="12.75">
      <c r="A292" s="306" t="s">
        <v>147</v>
      </c>
      <c r="B292" s="160" t="s">
        <v>151</v>
      </c>
      <c r="C292" s="69" t="s">
        <v>153</v>
      </c>
      <c r="D292" s="160" t="s">
        <v>149</v>
      </c>
      <c r="K292" s="359" t="s">
        <v>155</v>
      </c>
      <c r="L292" s="359"/>
      <c r="M292" s="359"/>
    </row>
    <row r="293" spans="1:4" ht="12.75">
      <c r="A293" s="306" t="s">
        <v>148</v>
      </c>
      <c r="B293" s="69" t="s">
        <v>152</v>
      </c>
      <c r="D293" s="160" t="s">
        <v>150</v>
      </c>
    </row>
    <row r="294" spans="7:13" ht="12.75">
      <c r="G294" s="160" t="s">
        <v>157</v>
      </c>
      <c r="K294" s="359" t="s">
        <v>156</v>
      </c>
      <c r="L294" s="359"/>
      <c r="M294" s="359"/>
    </row>
  </sheetData>
  <sheetProtection/>
  <mergeCells count="12">
    <mergeCell ref="K294:M294"/>
    <mergeCell ref="B224:D224"/>
    <mergeCell ref="B267:D267"/>
    <mergeCell ref="B273:D273"/>
    <mergeCell ref="B218:D218"/>
    <mergeCell ref="K292:M292"/>
    <mergeCell ref="A1:M1"/>
    <mergeCell ref="B79:D79"/>
    <mergeCell ref="B98:D98"/>
    <mergeCell ref="B105:D105"/>
    <mergeCell ref="B118:D118"/>
    <mergeCell ref="B124:D124"/>
  </mergeCells>
  <printOptions horizontalCentered="1"/>
  <pageMargins left="0" right="0" top="0" bottom="0" header="0.31496062992125984" footer="0.31496062992125984"/>
  <pageSetup firstPageNumber="3" useFirstPageNumber="1"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Profesor</cp:lastModifiedBy>
  <cp:lastPrinted>2019-12-23T11:02:37Z</cp:lastPrinted>
  <dcterms:created xsi:type="dcterms:W3CDTF">2013-09-11T11:00:21Z</dcterms:created>
  <dcterms:modified xsi:type="dcterms:W3CDTF">2019-12-23T11:02:44Z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